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<sst xmlns="http://schemas.openxmlformats.org/spreadsheetml/2006/main" count="113" uniqueCount="84">
  <si>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t>j</t>
  </si>
  <si>
    <r>
      <t>X</t>
    </r>
    <r>
      <rPr>
        <vertAlign val="subscript"/>
        <sz val="9"/>
        <rFont val="Arial"/>
        <family val="2"/>
      </rPr>
      <t>1</t>
    </r>
  </si>
  <si>
    <r>
      <t>X</t>
    </r>
    <r>
      <rPr>
        <vertAlign val="subscript"/>
        <sz val="9"/>
        <rFont val="Arial"/>
        <family val="2"/>
      </rPr>
      <t>2</t>
    </r>
  </si>
  <si>
    <r>
      <t>X</t>
    </r>
    <r>
      <rPr>
        <vertAlign val="subscript"/>
        <sz val="9"/>
        <rFont val="Arial"/>
        <family val="2"/>
      </rPr>
      <t>3</t>
    </r>
  </si>
  <si>
    <t>Y</t>
  </si>
  <si>
    <t>Задание № 12</t>
  </si>
  <si>
    <t>c=</t>
  </si>
  <si>
    <t>k=</t>
  </si>
  <si>
    <t>N=</t>
  </si>
  <si>
    <t>i</t>
  </si>
  <si>
    <t>yimin</t>
  </si>
  <si>
    <t>yimax</t>
  </si>
  <si>
    <t>ni</t>
  </si>
  <si>
    <t>ni/n</t>
  </si>
  <si>
    <t>Σni/n</t>
  </si>
  <si>
    <t>альфа</t>
  </si>
  <si>
    <t>тау</t>
  </si>
  <si>
    <t>отрицательная косость</t>
  </si>
  <si>
    <t>плосковершинная кривая, переходящая в двувершинную</t>
  </si>
  <si>
    <t>∆s=</t>
  </si>
  <si>
    <t>∆α=</t>
  </si>
  <si>
    <t>∆τ=</t>
  </si>
  <si>
    <t>&lt;=</t>
  </si>
  <si>
    <t>Cчитается доказанным нормальный характер распределения исследуемой случайной величины</t>
  </si>
  <si>
    <r>
      <rPr>
        <sz val="10"/>
        <rFont val="Calibri"/>
        <family val="2"/>
      </rPr>
      <t>∆у</t>
    </r>
    <r>
      <rPr>
        <sz val="10"/>
        <rFont val="Times New Roman"/>
        <family val="1"/>
      </rPr>
      <t>=</t>
    </r>
  </si>
  <si>
    <t>Критерий Пирсона</t>
  </si>
  <si>
    <t>yiсред</t>
  </si>
  <si>
    <t>Дисперсия</t>
  </si>
  <si>
    <t>Среднарифм</t>
  </si>
  <si>
    <t>псиi</t>
  </si>
  <si>
    <t>n0=</t>
  </si>
  <si>
    <t>ni c волной</t>
  </si>
  <si>
    <t>ni объед</t>
  </si>
  <si>
    <t>ni объед с волной</t>
  </si>
  <si>
    <t>v=6</t>
  </si>
  <si>
    <t>второе условие выполняется</t>
  </si>
  <si>
    <t>Xi^2</t>
  </si>
  <si>
    <t>Xi^2 табл</t>
  </si>
  <si>
    <t>Лр 2</t>
  </si>
  <si>
    <t>Случайные числа</t>
  </si>
  <si>
    <t>X</t>
  </si>
  <si>
    <t>Sx^2=</t>
  </si>
  <si>
    <t>Sy^2=</t>
  </si>
  <si>
    <t>Xсред=</t>
  </si>
  <si>
    <t>Y средн=</t>
  </si>
  <si>
    <t>S^2 средневзвешенная</t>
  </si>
  <si>
    <t>n=</t>
  </si>
  <si>
    <t>Критерий Стьюдента:</t>
  </si>
  <si>
    <t>t=</t>
  </si>
  <si>
    <t>кол степеней своб</t>
  </si>
  <si>
    <t>t табл=</t>
  </si>
  <si>
    <t>Критерий Стьюдента</t>
  </si>
  <si>
    <t>метод Тьюки</t>
  </si>
  <si>
    <t>Номер выборки</t>
  </si>
  <si>
    <t>X сред</t>
  </si>
  <si>
    <t>S^2</t>
  </si>
  <si>
    <t>S=</t>
  </si>
  <si>
    <t>S^2=</t>
  </si>
  <si>
    <t>Q=</t>
  </si>
  <si>
    <t>v=</t>
  </si>
  <si>
    <t>TS=</t>
  </si>
  <si>
    <t>ИНТеРВАЛ</t>
  </si>
  <si>
    <t>в данном случае все выборки входят в интервал</t>
  </si>
  <si>
    <t>критерий Фишера</t>
  </si>
  <si>
    <t>CР арифм</t>
  </si>
  <si>
    <t>F=</t>
  </si>
  <si>
    <t>v1=</t>
  </si>
  <si>
    <t>v2=</t>
  </si>
  <si>
    <t>Fтабл=</t>
  </si>
  <si>
    <t>&lt;</t>
  </si>
  <si>
    <t>Эмпирические дисперсии двух выборок равны</t>
  </si>
  <si>
    <t>Критерий Кохрена</t>
  </si>
  <si>
    <t>G=</t>
  </si>
  <si>
    <t>Gтабл=</t>
  </si>
  <si>
    <t>Все дисперсии статистически неотличимы</t>
  </si>
  <si>
    <t>Критерий Бартлета</t>
  </si>
  <si>
    <t>X2</t>
  </si>
  <si>
    <t>X3</t>
  </si>
  <si>
    <t>X cред</t>
  </si>
  <si>
    <t>vj=</t>
  </si>
  <si>
    <t>V=</t>
  </si>
  <si>
    <t>Qтабл=</t>
  </si>
  <si>
    <t xml:space="preserve">Дисперсии признаются статстистически неотличимыми и равнми величине  </t>
  </si>
  <si>
    <t>Центры распределния статистически равны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</si>
</sst>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Times New Roman"/>
      <family val="0"/>
    </font>
    <font>
      <sz val="9"/>
      <name val="Arial"/>
      <family val="0"/>
    </font>
    <font>
      <vertAlign val="subscript"/>
      <sz val="9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36"/>
      <name val="Arial"/>
      <family val="2"/>
    </font>
    <font>
      <sz val="8"/>
      <color indexed="57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0"/>
      <color indexed="49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3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B050"/>
      <name val="Arial"/>
      <family val="2"/>
    </font>
    <font>
      <sz val="8"/>
      <color theme="5" tint="-0.24997000396251678"/>
      <name val="Arial"/>
      <family val="2"/>
    </font>
    <font>
      <sz val="8"/>
      <color theme="7" tint="-0.24997000396251678"/>
      <name val="Arial"/>
      <family val="2"/>
    </font>
    <font>
      <sz val="8"/>
      <color theme="5"/>
      <name val="Arial"/>
      <family val="2"/>
    </font>
    <font>
      <sz val="8"/>
      <color theme="9" tint="-0.4999699890613556"/>
      <name val="Arial"/>
      <family val="2"/>
    </font>
    <font>
      <sz val="8"/>
      <color theme="6" tint="-0.4999699890613556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7" tint="-0.24997000396251678"/>
      <name val="Times New Roman"/>
      <family val="1"/>
    </font>
    <font>
      <sz val="10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825"/>
          <c:w val="0.960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гистограмма с полигоном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Лист1!$H$7:$H$16</c:f>
              <c:numCache/>
            </c:numRef>
          </c:cat>
          <c:val>
            <c:numRef>
              <c:f>Лист1!$J$7:$J$15</c:f>
              <c:numCache/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825"/>
          <c:w val="0.960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гистограмма с огивой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Лист1!$H$7:$H$16</c:f>
              <c:numCache/>
            </c:numRef>
          </c:cat>
          <c:val>
            <c:numRef>
              <c:f>Лист1!$L$7:$L$15</c:f>
              <c:numCache/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17</xdr:row>
      <xdr:rowOff>104775</xdr:rowOff>
    </xdr:from>
    <xdr:to>
      <xdr:col>14</xdr:col>
      <xdr:colOff>142875</xdr:colOff>
      <xdr:row>34</xdr:row>
      <xdr:rowOff>95250</xdr:rowOff>
    </xdr:to>
    <xdr:graphicFrame>
      <xdr:nvGraphicFramePr>
        <xdr:cNvPr id="1" name="Диаграмма 7"/>
        <xdr:cNvGraphicFramePr/>
      </xdr:nvGraphicFramePr>
      <xdr:xfrm>
        <a:off x="3086100" y="2867025"/>
        <a:ext cx="5095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35</xdr:row>
      <xdr:rowOff>9525</xdr:rowOff>
    </xdr:from>
    <xdr:to>
      <xdr:col>14</xdr:col>
      <xdr:colOff>171450</xdr:colOff>
      <xdr:row>52</xdr:row>
      <xdr:rowOff>0</xdr:rowOff>
    </xdr:to>
    <xdr:graphicFrame>
      <xdr:nvGraphicFramePr>
        <xdr:cNvPr id="2" name="Диаграмма 9"/>
        <xdr:cNvGraphicFramePr/>
      </xdr:nvGraphicFramePr>
      <xdr:xfrm>
        <a:off x="3114675" y="5686425"/>
        <a:ext cx="50958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zoomScale="98" zoomScaleNormal="98" zoomScalePageLayoutView="0" workbookViewId="0" topLeftCell="A158">
      <selection activeCell="G187" sqref="G187"/>
    </sheetView>
  </sheetViews>
  <sheetFormatPr defaultColWidth="9.33203125" defaultRowHeight="12.75"/>
  <cols>
    <col min="7" max="7" width="18.5" style="0" customWidth="1"/>
    <col min="8" max="8" width="10.16015625" style="0" bestFit="1" customWidth="1"/>
    <col min="20" max="20" width="16" style="0" customWidth="1"/>
    <col min="22" max="22" width="17.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15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6" t="s">
        <v>6</v>
      </c>
      <c r="H2">
        <f>(E184-E3)/9</f>
        <v>671.0999999999999</v>
      </c>
      <c r="J2" s="34" t="s">
        <v>27</v>
      </c>
      <c r="L2">
        <f>VAR(E3:E184)</f>
        <v>1759514.031411877</v>
      </c>
      <c r="M2">
        <f>SQRT(L2)</f>
        <v>1326.466747194168</v>
      </c>
      <c r="N2" s="34" t="s">
        <v>30</v>
      </c>
      <c r="O2">
        <f>H2*H4/(M2*SQRT(2*PI()))</f>
        <v>36.73434710651999</v>
      </c>
    </row>
    <row r="3" spans="1:12" ht="12.75">
      <c r="A3" s="2">
        <v>1</v>
      </c>
      <c r="B3" s="3">
        <v>0.6026</v>
      </c>
      <c r="C3" s="3">
        <v>14.21</v>
      </c>
      <c r="D3" s="3">
        <v>-0.4103</v>
      </c>
      <c r="E3" s="8">
        <v>699.1</v>
      </c>
      <c r="G3" t="s">
        <v>7</v>
      </c>
      <c r="H3">
        <f>1+3.32*LOG10(H4)</f>
        <v>8.503437008110447</v>
      </c>
      <c r="J3" s="34" t="s">
        <v>28</v>
      </c>
      <c r="L3">
        <f>AVERAGE(E3:E184)</f>
        <v>3569.7335164835163</v>
      </c>
    </row>
    <row r="4" spans="1:14" ht="12.75">
      <c r="A4" s="2">
        <v>2</v>
      </c>
      <c r="B4" s="3">
        <v>0.6087</v>
      </c>
      <c r="C4" s="3">
        <v>14.29</v>
      </c>
      <c r="D4" s="3">
        <v>-0.4062</v>
      </c>
      <c r="E4" s="8">
        <v>910.2</v>
      </c>
      <c r="G4" t="s">
        <v>8</v>
      </c>
      <c r="H4">
        <f>A192-A10</f>
        <v>182</v>
      </c>
      <c r="N4" s="34" t="s">
        <v>25</v>
      </c>
    </row>
    <row r="5" spans="1:5" ht="12.75">
      <c r="A5" s="2">
        <v>3</v>
      </c>
      <c r="B5" s="3">
        <v>0.7014</v>
      </c>
      <c r="C5" s="3">
        <v>14.01</v>
      </c>
      <c r="D5" s="3">
        <v>-0.5036</v>
      </c>
      <c r="E5" s="8">
        <v>910.2</v>
      </c>
    </row>
    <row r="6" spans="1:23" ht="12.75">
      <c r="A6" s="2">
        <v>4</v>
      </c>
      <c r="B6" s="3">
        <v>0.668</v>
      </c>
      <c r="C6" s="3">
        <v>14.22</v>
      </c>
      <c r="D6" s="3">
        <v>-0.5415</v>
      </c>
      <c r="E6" s="8">
        <v>910.2</v>
      </c>
      <c r="G6" s="7" t="s">
        <v>9</v>
      </c>
      <c r="H6" s="7" t="s">
        <v>10</v>
      </c>
      <c r="I6" s="7" t="s">
        <v>11</v>
      </c>
      <c r="J6" s="35" t="s">
        <v>12</v>
      </c>
      <c r="K6" s="37" t="s">
        <v>13</v>
      </c>
      <c r="L6" s="37" t="s">
        <v>14</v>
      </c>
      <c r="N6" s="30" t="s">
        <v>9</v>
      </c>
      <c r="O6" s="37" t="s">
        <v>10</v>
      </c>
      <c r="P6" s="37" t="s">
        <v>11</v>
      </c>
      <c r="Q6" s="37" t="s">
        <v>12</v>
      </c>
      <c r="R6" s="30" t="s">
        <v>26</v>
      </c>
      <c r="S6" s="30" t="s">
        <v>29</v>
      </c>
      <c r="T6" s="30" t="s">
        <v>31</v>
      </c>
      <c r="U6" s="37" t="s">
        <v>32</v>
      </c>
      <c r="V6" s="37" t="s">
        <v>33</v>
      </c>
      <c r="W6" s="7" t="s">
        <v>36</v>
      </c>
    </row>
    <row r="7" spans="1:23" ht="12.75">
      <c r="A7" s="2">
        <v>5</v>
      </c>
      <c r="B7" s="3">
        <v>0.7209</v>
      </c>
      <c r="C7" s="3">
        <v>14.18</v>
      </c>
      <c r="D7" s="3">
        <v>-0.5572</v>
      </c>
      <c r="E7" s="8">
        <v>910.2</v>
      </c>
      <c r="G7" s="7">
        <v>1</v>
      </c>
      <c r="H7" s="7">
        <f>E3</f>
        <v>699.1</v>
      </c>
      <c r="I7" s="7">
        <f>E3+H2</f>
        <v>1370.1999999999998</v>
      </c>
      <c r="J7" s="36">
        <v>11</v>
      </c>
      <c r="K7" s="7">
        <f>J7/$J$16</f>
        <v>0.06043956043956044</v>
      </c>
      <c r="L7" s="7">
        <f>K7</f>
        <v>0.06043956043956044</v>
      </c>
      <c r="N7" s="30">
        <v>0</v>
      </c>
      <c r="O7" s="37">
        <f>P7-H2</f>
        <v>28.000000000000114</v>
      </c>
      <c r="P7" s="37">
        <f>O8</f>
        <v>699.1</v>
      </c>
      <c r="Q7" s="37">
        <v>0</v>
      </c>
      <c r="R7" s="30">
        <f>AVERAGE(O7:P7)</f>
        <v>363.55000000000007</v>
      </c>
      <c r="S7" s="30">
        <f>(R7-$L$3)/$M$2</f>
        <v>-2.417085481611546</v>
      </c>
      <c r="T7" s="30">
        <f>$O$2*EXP(-0.5*(S7^2))</f>
        <v>1.9789394960117903</v>
      </c>
      <c r="U7" s="60">
        <f>Q8</f>
        <v>11</v>
      </c>
      <c r="V7" s="61">
        <f>T8+T7</f>
        <v>7.89372684777602</v>
      </c>
      <c r="W7" s="61">
        <f>((V7-U7)^2)/V7</f>
        <v>1.2223545458690395</v>
      </c>
    </row>
    <row r="8" spans="1:23" ht="12.75">
      <c r="A8" s="2">
        <v>6</v>
      </c>
      <c r="B8" s="3">
        <v>0.5941</v>
      </c>
      <c r="C8" s="3">
        <v>14.24</v>
      </c>
      <c r="D8" s="3">
        <v>-0.4003</v>
      </c>
      <c r="E8" s="8">
        <v>992.9</v>
      </c>
      <c r="G8" s="7">
        <v>2</v>
      </c>
      <c r="H8" s="7">
        <f aca="true" t="shared" si="0" ref="H8:H16">I7</f>
        <v>1370.1999999999998</v>
      </c>
      <c r="I8" s="7">
        <f>H8+H2</f>
        <v>2041.2999999999997</v>
      </c>
      <c r="J8" s="36">
        <v>14</v>
      </c>
      <c r="K8" s="7">
        <f aca="true" t="shared" si="1" ref="K8:K15">J8/$J$16</f>
        <v>0.07692307692307693</v>
      </c>
      <c r="L8" s="7">
        <f>SUM(K7:K8)</f>
        <v>0.13736263736263737</v>
      </c>
      <c r="N8" s="7">
        <v>1</v>
      </c>
      <c r="O8" s="7">
        <f>H7</f>
        <v>699.1</v>
      </c>
      <c r="P8" s="7">
        <f aca="true" t="shared" si="2" ref="P8:Q15">I7</f>
        <v>1370.1999999999998</v>
      </c>
      <c r="Q8" s="7">
        <f t="shared" si="2"/>
        <v>11</v>
      </c>
      <c r="R8" s="7">
        <f aca="true" t="shared" si="3" ref="R8:R16">AVERAGE(H7:I7)</f>
        <v>1034.6499999999999</v>
      </c>
      <c r="S8" s="7">
        <f>(R8-$L$3)/$M$2</f>
        <v>-1.9111549700329058</v>
      </c>
      <c r="T8" s="7">
        <f>$O$2*EXP(-0.5*(S8^2))</f>
        <v>5.91478735176423</v>
      </c>
      <c r="U8" s="60"/>
      <c r="V8" s="62"/>
      <c r="W8" s="62"/>
    </row>
    <row r="9" spans="1:23" ht="12.75">
      <c r="A9" s="2">
        <v>7</v>
      </c>
      <c r="B9" s="3">
        <v>0.6974</v>
      </c>
      <c r="C9" s="3">
        <v>14.35</v>
      </c>
      <c r="D9" s="3">
        <v>-0.4662</v>
      </c>
      <c r="E9" s="8">
        <v>992.9</v>
      </c>
      <c r="G9" s="7">
        <v>3</v>
      </c>
      <c r="H9" s="7">
        <f t="shared" si="0"/>
        <v>2041.2999999999997</v>
      </c>
      <c r="I9" s="7">
        <f>H9+H2</f>
        <v>2712.3999999999996</v>
      </c>
      <c r="J9" s="36">
        <v>25</v>
      </c>
      <c r="K9" s="7">
        <f t="shared" si="1"/>
        <v>0.13736263736263737</v>
      </c>
      <c r="L9" s="7">
        <f>SUM(K7:K9)</f>
        <v>0.27472527472527475</v>
      </c>
      <c r="N9" s="7">
        <v>2</v>
      </c>
      <c r="O9" s="7">
        <f aca="true" t="shared" si="4" ref="O9:O15">H8</f>
        <v>1370.1999999999998</v>
      </c>
      <c r="P9" s="7">
        <f t="shared" si="2"/>
        <v>2041.2999999999997</v>
      </c>
      <c r="Q9" s="7">
        <f t="shared" si="2"/>
        <v>14</v>
      </c>
      <c r="R9" s="7">
        <f t="shared" si="3"/>
        <v>1705.7499999999998</v>
      </c>
      <c r="S9" s="7">
        <f aca="true" t="shared" si="5" ref="S9:S17">(R9-$L$3)/$M$2</f>
        <v>-1.4052244584542661</v>
      </c>
      <c r="T9" s="7">
        <f aca="true" t="shared" si="6" ref="T9:T17">$O$2*EXP(-0.5*(S9^2))</f>
        <v>13.686149232980307</v>
      </c>
      <c r="U9" s="7">
        <f aca="true" t="shared" si="7" ref="U9:U16">Q9</f>
        <v>14</v>
      </c>
      <c r="V9" s="7">
        <f aca="true" t="shared" si="8" ref="V9:V15">T9</f>
        <v>13.686149232980307</v>
      </c>
      <c r="W9" s="7">
        <f>((V9-U9)^2)/V9</f>
        <v>0.007197225624391313</v>
      </c>
    </row>
    <row r="10" spans="1:23" ht="12.75">
      <c r="A10" s="2">
        <v>8</v>
      </c>
      <c r="B10" s="3">
        <v>0.6732</v>
      </c>
      <c r="C10" s="3">
        <v>14.18</v>
      </c>
      <c r="D10" s="3">
        <v>-0.5366</v>
      </c>
      <c r="E10" s="8">
        <v>992.9</v>
      </c>
      <c r="G10" s="7">
        <v>4</v>
      </c>
      <c r="H10" s="7">
        <f t="shared" si="0"/>
        <v>2712.3999999999996</v>
      </c>
      <c r="I10" s="7">
        <f>H10+H2</f>
        <v>3383.4999999999995</v>
      </c>
      <c r="J10" s="36">
        <v>30</v>
      </c>
      <c r="K10" s="7">
        <f t="shared" si="1"/>
        <v>0.16483516483516483</v>
      </c>
      <c r="L10" s="7">
        <f>SUM(K7:K10)</f>
        <v>0.43956043956043955</v>
      </c>
      <c r="N10" s="7">
        <v>3</v>
      </c>
      <c r="O10" s="7">
        <f t="shared" si="4"/>
        <v>2041.2999999999997</v>
      </c>
      <c r="P10" s="7">
        <f t="shared" si="2"/>
        <v>2712.3999999999996</v>
      </c>
      <c r="Q10" s="7">
        <f t="shared" si="2"/>
        <v>25</v>
      </c>
      <c r="R10" s="7">
        <f t="shared" si="3"/>
        <v>2376.8499999999995</v>
      </c>
      <c r="S10" s="7">
        <f t="shared" si="5"/>
        <v>-0.8992939468756262</v>
      </c>
      <c r="T10" s="7">
        <f t="shared" si="6"/>
        <v>24.51652559886141</v>
      </c>
      <c r="U10" s="7">
        <f t="shared" si="7"/>
        <v>25</v>
      </c>
      <c r="V10" s="7">
        <f t="shared" si="8"/>
        <v>24.51652559886141</v>
      </c>
      <c r="W10" s="7">
        <f aca="true" t="shared" si="9" ref="W10:W15">((V10-U10)^2)/V10</f>
        <v>0.009534283135420051</v>
      </c>
    </row>
    <row r="11" spans="1:23" ht="12.75">
      <c r="A11" s="2">
        <v>9</v>
      </c>
      <c r="B11" s="3">
        <v>0.7197</v>
      </c>
      <c r="C11" s="3">
        <v>14.17</v>
      </c>
      <c r="D11" s="3">
        <v>-0.5576</v>
      </c>
      <c r="E11" s="8">
        <v>992.9</v>
      </c>
      <c r="G11" s="7">
        <v>5</v>
      </c>
      <c r="H11" s="7">
        <f t="shared" si="0"/>
        <v>3383.4999999999995</v>
      </c>
      <c r="I11" s="7">
        <f>H11+H2</f>
        <v>4054.5999999999995</v>
      </c>
      <c r="J11" s="36">
        <v>31</v>
      </c>
      <c r="K11" s="7">
        <f t="shared" si="1"/>
        <v>0.17032967032967034</v>
      </c>
      <c r="L11" s="7">
        <f>SUM(K7:K11)</f>
        <v>0.6098901098901099</v>
      </c>
      <c r="N11" s="7">
        <v>4</v>
      </c>
      <c r="O11" s="7">
        <f t="shared" si="4"/>
        <v>2712.3999999999996</v>
      </c>
      <c r="P11" s="7">
        <f t="shared" si="2"/>
        <v>3383.4999999999995</v>
      </c>
      <c r="Q11" s="7">
        <f t="shared" si="2"/>
        <v>30</v>
      </c>
      <c r="R11" s="7">
        <f t="shared" si="3"/>
        <v>3047.95</v>
      </c>
      <c r="S11" s="7">
        <f t="shared" si="5"/>
        <v>-0.3933634352969859</v>
      </c>
      <c r="T11" s="7">
        <f t="shared" si="6"/>
        <v>33.99946569829601</v>
      </c>
      <c r="U11" s="7">
        <f t="shared" si="7"/>
        <v>30</v>
      </c>
      <c r="V11" s="30">
        <f t="shared" si="8"/>
        <v>33.99946569829601</v>
      </c>
      <c r="W11" s="7">
        <f t="shared" si="9"/>
        <v>0.4704699189625219</v>
      </c>
    </row>
    <row r="12" spans="1:23" ht="12.75">
      <c r="A12" s="2">
        <v>10</v>
      </c>
      <c r="B12" s="3">
        <v>0.5878</v>
      </c>
      <c r="C12" s="3">
        <v>14.31</v>
      </c>
      <c r="D12" s="3">
        <v>-0.4066</v>
      </c>
      <c r="E12" s="8">
        <v>1124</v>
      </c>
      <c r="G12" s="7">
        <v>6</v>
      </c>
      <c r="H12" s="7">
        <f t="shared" si="0"/>
        <v>4054.5999999999995</v>
      </c>
      <c r="I12" s="7">
        <f>H12+H2</f>
        <v>4725.699999999999</v>
      </c>
      <c r="J12" s="36">
        <v>42</v>
      </c>
      <c r="K12" s="7">
        <f t="shared" si="1"/>
        <v>0.23076923076923078</v>
      </c>
      <c r="L12" s="7">
        <f>SUM(K7:K12)</f>
        <v>0.8406593406593408</v>
      </c>
      <c r="N12" s="7">
        <v>5</v>
      </c>
      <c r="O12" s="7">
        <f t="shared" si="4"/>
        <v>3383.4999999999995</v>
      </c>
      <c r="P12" s="7">
        <f t="shared" si="2"/>
        <v>4054.5999999999995</v>
      </c>
      <c r="Q12" s="7">
        <f t="shared" si="2"/>
        <v>31</v>
      </c>
      <c r="R12" s="7">
        <f t="shared" si="3"/>
        <v>3719.0499999999993</v>
      </c>
      <c r="S12" s="7">
        <f t="shared" si="5"/>
        <v>0.11256707628165373</v>
      </c>
      <c r="T12" s="7">
        <f t="shared" si="6"/>
        <v>36.50234600088122</v>
      </c>
      <c r="U12" s="7">
        <f t="shared" si="7"/>
        <v>31</v>
      </c>
      <c r="V12" s="7">
        <f t="shared" si="8"/>
        <v>36.50234600088122</v>
      </c>
      <c r="W12" s="7">
        <f t="shared" si="9"/>
        <v>0.8294209778374966</v>
      </c>
    </row>
    <row r="13" spans="1:23" ht="12.75">
      <c r="A13" s="2">
        <v>11</v>
      </c>
      <c r="B13" s="3">
        <v>0.6564</v>
      </c>
      <c r="C13" s="3">
        <v>14.07</v>
      </c>
      <c r="D13" s="3">
        <v>-0.5117</v>
      </c>
      <c r="E13" s="9">
        <v>1297</v>
      </c>
      <c r="G13" s="7">
        <v>7</v>
      </c>
      <c r="H13" s="7">
        <f t="shared" si="0"/>
        <v>4725.699999999999</v>
      </c>
      <c r="I13" s="7">
        <f>H13+H2</f>
        <v>5396.799999999999</v>
      </c>
      <c r="J13" s="36">
        <v>15</v>
      </c>
      <c r="K13" s="7">
        <f t="shared" si="1"/>
        <v>0.08241758241758242</v>
      </c>
      <c r="L13" s="7">
        <f>SUM(K7:K13)</f>
        <v>0.9230769230769232</v>
      </c>
      <c r="N13" s="7">
        <v>6</v>
      </c>
      <c r="O13" s="7">
        <f t="shared" si="4"/>
        <v>4054.5999999999995</v>
      </c>
      <c r="P13" s="7">
        <f t="shared" si="2"/>
        <v>4725.699999999999</v>
      </c>
      <c r="Q13" s="7">
        <f t="shared" si="2"/>
        <v>42</v>
      </c>
      <c r="R13" s="7">
        <f t="shared" si="3"/>
        <v>4390.15</v>
      </c>
      <c r="S13" s="7">
        <f t="shared" si="5"/>
        <v>0.6184975878602941</v>
      </c>
      <c r="T13" s="7">
        <f t="shared" si="6"/>
        <v>30.33925967772026</v>
      </c>
      <c r="U13" s="7">
        <f t="shared" si="7"/>
        <v>42</v>
      </c>
      <c r="V13" s="7">
        <f t="shared" si="8"/>
        <v>30.33925967772026</v>
      </c>
      <c r="W13" s="7">
        <f t="shared" si="9"/>
        <v>4.481746301920898</v>
      </c>
    </row>
    <row r="14" spans="1:23" ht="12.75">
      <c r="A14" s="2">
        <v>12</v>
      </c>
      <c r="B14" s="3">
        <v>0.6822</v>
      </c>
      <c r="C14" s="3">
        <v>14.38</v>
      </c>
      <c r="D14" s="3">
        <v>-0.4834</v>
      </c>
      <c r="E14" s="13">
        <v>1595</v>
      </c>
      <c r="G14" s="7">
        <v>8</v>
      </c>
      <c r="H14" s="7">
        <f t="shared" si="0"/>
        <v>5396.799999999999</v>
      </c>
      <c r="I14" s="7">
        <f>H14+H2</f>
        <v>6067.9</v>
      </c>
      <c r="J14" s="36">
        <v>6</v>
      </c>
      <c r="K14" s="7">
        <f t="shared" si="1"/>
        <v>0.03296703296703297</v>
      </c>
      <c r="L14" s="7">
        <f>SUM(K7:K14)</f>
        <v>0.9560439560439562</v>
      </c>
      <c r="N14" s="7">
        <v>7</v>
      </c>
      <c r="O14" s="7">
        <f t="shared" si="4"/>
        <v>4725.699999999999</v>
      </c>
      <c r="P14" s="7">
        <f t="shared" si="2"/>
        <v>5396.799999999999</v>
      </c>
      <c r="Q14" s="7">
        <f t="shared" si="2"/>
        <v>15</v>
      </c>
      <c r="R14" s="7">
        <f t="shared" si="3"/>
        <v>5061.249999999999</v>
      </c>
      <c r="S14" s="7">
        <f t="shared" si="5"/>
        <v>1.1244280994389337</v>
      </c>
      <c r="T14" s="7">
        <f t="shared" si="6"/>
        <v>19.522017485752087</v>
      </c>
      <c r="U14" s="7">
        <f t="shared" si="7"/>
        <v>15</v>
      </c>
      <c r="V14" s="7">
        <f t="shared" si="8"/>
        <v>19.522017485752087</v>
      </c>
      <c r="W14" s="7">
        <f t="shared" si="9"/>
        <v>1.0474656195944823</v>
      </c>
    </row>
    <row r="15" spans="1:23" ht="12.75">
      <c r="A15" s="2">
        <v>13</v>
      </c>
      <c r="B15" s="3">
        <v>0.7086</v>
      </c>
      <c r="C15" s="3">
        <v>14.17</v>
      </c>
      <c r="D15" s="3">
        <v>-0.5027</v>
      </c>
      <c r="E15" s="14">
        <v>1595</v>
      </c>
      <c r="G15" s="7">
        <v>9</v>
      </c>
      <c r="H15" s="7">
        <f t="shared" si="0"/>
        <v>6067.9</v>
      </c>
      <c r="I15" s="7">
        <f>H15+H2</f>
        <v>6739</v>
      </c>
      <c r="J15" s="36">
        <v>8</v>
      </c>
      <c r="K15" s="7">
        <f t="shared" si="1"/>
        <v>0.04395604395604396</v>
      </c>
      <c r="L15" s="7">
        <f>SUM(K7:K15)</f>
        <v>1.0000000000000002</v>
      </c>
      <c r="N15" s="7">
        <v>8</v>
      </c>
      <c r="O15" s="7">
        <f t="shared" si="4"/>
        <v>5396.799999999999</v>
      </c>
      <c r="P15" s="7">
        <f t="shared" si="2"/>
        <v>6067.9</v>
      </c>
      <c r="Q15" s="7">
        <f t="shared" si="2"/>
        <v>6</v>
      </c>
      <c r="R15" s="7">
        <f t="shared" si="3"/>
        <v>5732.349999999999</v>
      </c>
      <c r="S15" s="7">
        <f t="shared" si="5"/>
        <v>1.630358611017574</v>
      </c>
      <c r="T15" s="7">
        <f t="shared" si="6"/>
        <v>9.724783291359863</v>
      </c>
      <c r="U15" s="7">
        <f t="shared" si="7"/>
        <v>6</v>
      </c>
      <c r="V15" s="7">
        <f t="shared" si="8"/>
        <v>9.724783291359863</v>
      </c>
      <c r="W15" s="7">
        <f t="shared" si="9"/>
        <v>1.4266652687181416</v>
      </c>
    </row>
    <row r="16" spans="1:23" ht="12.75">
      <c r="A16" s="2">
        <v>14</v>
      </c>
      <c r="B16" s="3">
        <v>0.6654</v>
      </c>
      <c r="C16" s="3">
        <v>14.11</v>
      </c>
      <c r="D16" s="3">
        <v>-0.5318</v>
      </c>
      <c r="E16" s="14">
        <v>1595</v>
      </c>
      <c r="H16" s="38">
        <f t="shared" si="0"/>
        <v>6739</v>
      </c>
      <c r="J16" s="7">
        <f>SUM(J7:J15)</f>
        <v>182</v>
      </c>
      <c r="K16" s="7">
        <f>SUM(K7:K15)</f>
        <v>1.0000000000000002</v>
      </c>
      <c r="N16" s="7">
        <v>9</v>
      </c>
      <c r="O16" s="7">
        <f>H15</f>
        <v>6067.9</v>
      </c>
      <c r="P16" s="7">
        <f>I15</f>
        <v>6739</v>
      </c>
      <c r="Q16" s="7">
        <f>J15</f>
        <v>8</v>
      </c>
      <c r="R16" s="7">
        <f t="shared" si="3"/>
        <v>6403.45</v>
      </c>
      <c r="S16" s="7">
        <f t="shared" si="5"/>
        <v>2.136289122596214</v>
      </c>
      <c r="T16" s="7">
        <f t="shared" si="6"/>
        <v>3.7503403587220747</v>
      </c>
      <c r="U16" s="60">
        <f t="shared" si="7"/>
        <v>8</v>
      </c>
      <c r="V16" s="61">
        <f>T16+T17</f>
        <v>4.8700281719259415</v>
      </c>
      <c r="W16" s="61">
        <f>((V16-U16)^2)/V16</f>
        <v>2.011635928722558</v>
      </c>
    </row>
    <row r="17" spans="1:23" ht="12.75">
      <c r="A17" s="2">
        <v>15</v>
      </c>
      <c r="B17" s="3">
        <v>0.7094</v>
      </c>
      <c r="C17" s="3">
        <v>14.19</v>
      </c>
      <c r="D17" s="3">
        <v>-0.5406</v>
      </c>
      <c r="E17" s="14">
        <v>1595</v>
      </c>
      <c r="N17" s="7">
        <v>10</v>
      </c>
      <c r="O17" s="7">
        <f>P16</f>
        <v>6739</v>
      </c>
      <c r="P17" s="7">
        <f>O17+H2</f>
        <v>7410.1</v>
      </c>
      <c r="Q17" s="7">
        <v>0</v>
      </c>
      <c r="R17" s="7">
        <f>AVERAGE(O17:P17)</f>
        <v>7074.55</v>
      </c>
      <c r="S17" s="7">
        <f t="shared" si="5"/>
        <v>2.6422196341748547</v>
      </c>
      <c r="T17" s="7">
        <f t="shared" si="6"/>
        <v>1.1196878132038672</v>
      </c>
      <c r="U17" s="60"/>
      <c r="V17" s="62"/>
      <c r="W17" s="62"/>
    </row>
    <row r="18" spans="1:23" ht="12.75">
      <c r="A18" s="2">
        <v>16</v>
      </c>
      <c r="B18" s="3">
        <v>0.6029</v>
      </c>
      <c r="C18" s="3">
        <v>14.42</v>
      </c>
      <c r="D18" s="3">
        <v>-0.4463</v>
      </c>
      <c r="E18" s="14">
        <v>1634</v>
      </c>
      <c r="N18" s="7"/>
      <c r="O18" s="7">
        <f>H16</f>
        <v>6739</v>
      </c>
      <c r="P18" s="7">
        <f>I16</f>
        <v>0</v>
      </c>
      <c r="Q18" s="7">
        <f>J16</f>
        <v>182</v>
      </c>
      <c r="R18" s="7"/>
      <c r="S18" s="7"/>
      <c r="T18" s="43">
        <f>SUM(T8:T16)</f>
        <v>177.95567469633747</v>
      </c>
      <c r="U18" s="7"/>
      <c r="V18" s="7">
        <f>SUM(V7:V17)</f>
        <v>181.05430200555313</v>
      </c>
      <c r="W18" s="7">
        <f>SUM(W7:W17)</f>
        <v>11.50649007038495</v>
      </c>
    </row>
    <row r="19" spans="1:5" ht="12.75">
      <c r="A19" s="2">
        <v>17</v>
      </c>
      <c r="B19" s="3">
        <v>0.6819</v>
      </c>
      <c r="C19" s="3">
        <v>14.4</v>
      </c>
      <c r="D19" s="3">
        <v>-0.4679</v>
      </c>
      <c r="E19" s="14">
        <v>1634</v>
      </c>
    </row>
    <row r="20" spans="1:22" ht="12.75">
      <c r="A20" s="2">
        <v>18</v>
      </c>
      <c r="B20" s="4">
        <v>-1E+30</v>
      </c>
      <c r="C20" s="3">
        <v>15.97</v>
      </c>
      <c r="D20" s="4">
        <v>-1E+30</v>
      </c>
      <c r="E20" s="14">
        <v>1634</v>
      </c>
      <c r="U20" t="s">
        <v>37</v>
      </c>
      <c r="V20">
        <v>12.59</v>
      </c>
    </row>
    <row r="21" spans="1:17" ht="12.75">
      <c r="A21" s="2">
        <v>19</v>
      </c>
      <c r="B21" s="3">
        <v>0.6931</v>
      </c>
      <c r="C21" s="3">
        <v>14.24</v>
      </c>
      <c r="D21" s="3">
        <v>-0.4788</v>
      </c>
      <c r="E21" s="14">
        <v>1925</v>
      </c>
      <c r="Q21" s="34" t="s">
        <v>34</v>
      </c>
    </row>
    <row r="22" spans="1:18" ht="12.75">
      <c r="A22" s="2">
        <v>20</v>
      </c>
      <c r="B22" s="3">
        <v>0.6818</v>
      </c>
      <c r="C22" s="3">
        <v>14.26</v>
      </c>
      <c r="D22" s="3">
        <v>-0.4727</v>
      </c>
      <c r="E22" s="14">
        <v>1925</v>
      </c>
      <c r="Q22">
        <f>ABS(Q18-V18)</f>
        <v>0.9456979944468742</v>
      </c>
      <c r="R22" t="s">
        <v>35</v>
      </c>
    </row>
    <row r="23" spans="1:5" ht="12.75">
      <c r="A23" s="2">
        <v>21</v>
      </c>
      <c r="B23" s="3">
        <v>0.6511</v>
      </c>
      <c r="C23" s="3">
        <v>14.03</v>
      </c>
      <c r="D23" s="3">
        <v>-0.4609</v>
      </c>
      <c r="E23" s="14">
        <v>1925</v>
      </c>
    </row>
    <row r="24" spans="1:19" ht="12.75">
      <c r="A24" s="2">
        <v>22</v>
      </c>
      <c r="B24" s="3">
        <v>0.7162</v>
      </c>
      <c r="C24" s="3">
        <v>14.24</v>
      </c>
      <c r="D24" s="3">
        <v>-0.5471</v>
      </c>
      <c r="E24" s="14">
        <v>1925</v>
      </c>
      <c r="Q24" s="45">
        <f>W18</f>
        <v>11.50649007038495</v>
      </c>
      <c r="R24" s="45" t="s">
        <v>22</v>
      </c>
      <c r="S24" s="45">
        <f>V20</f>
        <v>12.59</v>
      </c>
    </row>
    <row r="25" spans="1:5" ht="12.75">
      <c r="A25" s="2">
        <v>23</v>
      </c>
      <c r="B25" s="3">
        <v>0.6018</v>
      </c>
      <c r="C25" s="3">
        <v>14.26</v>
      </c>
      <c r="D25" s="3">
        <v>-0.4097</v>
      </c>
      <c r="E25" s="14">
        <v>1958</v>
      </c>
    </row>
    <row r="26" spans="1:17" ht="12.75">
      <c r="A26" s="2">
        <v>24</v>
      </c>
      <c r="B26" s="3">
        <v>0.6926</v>
      </c>
      <c r="C26" s="3">
        <v>14.36</v>
      </c>
      <c r="D26" s="3">
        <v>-0.5026</v>
      </c>
      <c r="E26" s="14">
        <v>1958</v>
      </c>
      <c r="Q26" s="44"/>
    </row>
    <row r="27" spans="1:5" ht="12.75">
      <c r="A27" s="2">
        <v>25</v>
      </c>
      <c r="B27" s="4">
        <v>-1E+30</v>
      </c>
      <c r="C27" s="3">
        <v>15.9</v>
      </c>
      <c r="D27" s="4">
        <v>-1E+30</v>
      </c>
      <c r="E27" s="15">
        <v>1958</v>
      </c>
    </row>
    <row r="28" spans="1:5" ht="12.75">
      <c r="A28" s="2">
        <v>26</v>
      </c>
      <c r="B28" s="3">
        <v>0.6079</v>
      </c>
      <c r="C28" s="3">
        <v>14.33</v>
      </c>
      <c r="D28" s="3">
        <v>-0.4142</v>
      </c>
      <c r="E28" s="16">
        <v>2044</v>
      </c>
    </row>
    <row r="29" spans="1:5" ht="12.75">
      <c r="A29" s="2">
        <v>27</v>
      </c>
      <c r="B29" s="3">
        <v>0.6362</v>
      </c>
      <c r="C29" s="3">
        <v>14.51</v>
      </c>
      <c r="D29" s="3">
        <v>-0.5027</v>
      </c>
      <c r="E29" s="17">
        <v>2078</v>
      </c>
    </row>
    <row r="30" spans="1:5" ht="12.75">
      <c r="A30" s="2">
        <v>28</v>
      </c>
      <c r="B30" s="3">
        <v>0.6171</v>
      </c>
      <c r="C30" s="3">
        <v>14.87</v>
      </c>
      <c r="D30" s="3">
        <v>-0.4527</v>
      </c>
      <c r="E30" s="17">
        <v>2078</v>
      </c>
    </row>
    <row r="31" spans="1:5" ht="12.75">
      <c r="A31" s="2">
        <v>29</v>
      </c>
      <c r="B31" s="3">
        <v>0.6031</v>
      </c>
      <c r="C31" s="3">
        <v>14.21</v>
      </c>
      <c r="D31" s="3">
        <v>-0.4025</v>
      </c>
      <c r="E31" s="17">
        <v>2149</v>
      </c>
    </row>
    <row r="32" spans="1:5" ht="12.75">
      <c r="A32" s="2">
        <v>30</v>
      </c>
      <c r="B32" s="3">
        <v>0.6113</v>
      </c>
      <c r="C32" s="3">
        <v>14.28</v>
      </c>
      <c r="D32" s="3">
        <v>-0.4131</v>
      </c>
      <c r="E32" s="17">
        <v>2176</v>
      </c>
    </row>
    <row r="33" spans="1:5" ht="12.75">
      <c r="A33" s="2">
        <v>31</v>
      </c>
      <c r="B33" s="3">
        <v>0.6774</v>
      </c>
      <c r="C33" s="3">
        <v>14.09</v>
      </c>
      <c r="D33" s="3">
        <v>-0.5019</v>
      </c>
      <c r="E33" s="17">
        <v>2176</v>
      </c>
    </row>
    <row r="34" spans="1:5" ht="12.75">
      <c r="A34" s="2">
        <v>32</v>
      </c>
      <c r="B34" s="4">
        <v>-1E+30</v>
      </c>
      <c r="C34" s="3">
        <v>16.02</v>
      </c>
      <c r="D34" s="4">
        <v>-1E+30</v>
      </c>
      <c r="E34" s="17">
        <v>2176</v>
      </c>
    </row>
    <row r="35" spans="1:5" ht="12.75">
      <c r="A35" s="2">
        <v>33</v>
      </c>
      <c r="B35" s="3">
        <v>0.6802</v>
      </c>
      <c r="C35" s="3">
        <v>14.36</v>
      </c>
      <c r="D35" s="3">
        <v>-0.4881</v>
      </c>
      <c r="E35" s="17">
        <v>2212</v>
      </c>
    </row>
    <row r="36" spans="1:5" ht="12.75">
      <c r="A36" s="2">
        <v>34</v>
      </c>
      <c r="B36" s="3">
        <v>0.6824</v>
      </c>
      <c r="C36" s="3">
        <v>14.05</v>
      </c>
      <c r="D36" s="3">
        <v>-0.4814</v>
      </c>
      <c r="E36" s="17">
        <v>2212</v>
      </c>
    </row>
    <row r="37" spans="1:5" ht="12.75">
      <c r="A37" s="2">
        <v>35</v>
      </c>
      <c r="B37" s="3">
        <v>0.6502</v>
      </c>
      <c r="C37" s="3">
        <v>14.06</v>
      </c>
      <c r="D37" s="3">
        <v>-0.4597</v>
      </c>
      <c r="E37" s="17">
        <v>2212</v>
      </c>
    </row>
    <row r="38" spans="1:5" ht="12.75">
      <c r="A38" s="2">
        <v>36</v>
      </c>
      <c r="B38" s="3">
        <v>0.7017</v>
      </c>
      <c r="C38" s="3">
        <v>14.2</v>
      </c>
      <c r="D38" s="3">
        <v>-0.5328</v>
      </c>
      <c r="E38" s="17">
        <v>2212</v>
      </c>
    </row>
    <row r="39" spans="1:5" ht="12.75">
      <c r="A39" s="2">
        <v>37</v>
      </c>
      <c r="B39" s="3">
        <v>0.6104</v>
      </c>
      <c r="C39" s="3">
        <v>14.38</v>
      </c>
      <c r="D39" s="3">
        <v>-0.4483</v>
      </c>
      <c r="E39" s="17">
        <v>2386</v>
      </c>
    </row>
    <row r="40" spans="1:5" ht="12.75">
      <c r="A40" s="2">
        <v>38</v>
      </c>
      <c r="B40" s="3">
        <v>0.7048</v>
      </c>
      <c r="C40" s="3">
        <v>14.28</v>
      </c>
      <c r="D40" s="3">
        <v>-0.498</v>
      </c>
      <c r="E40" s="17">
        <v>2386</v>
      </c>
    </row>
    <row r="41" spans="1:5" ht="12.75">
      <c r="A41" s="2">
        <v>39</v>
      </c>
      <c r="B41" s="3">
        <v>0.6598</v>
      </c>
      <c r="C41" s="3">
        <v>13.84</v>
      </c>
      <c r="D41" s="3">
        <v>-0.4849</v>
      </c>
      <c r="E41" s="17">
        <v>2386</v>
      </c>
    </row>
    <row r="42" spans="1:5" ht="12.75">
      <c r="A42" s="2">
        <v>40</v>
      </c>
      <c r="B42" s="3">
        <v>0.7154</v>
      </c>
      <c r="C42" s="3">
        <v>14.42</v>
      </c>
      <c r="D42" s="3">
        <v>-0.5911</v>
      </c>
      <c r="E42" s="17">
        <v>2386</v>
      </c>
    </row>
    <row r="43" spans="1:5" ht="12.75">
      <c r="A43" s="2">
        <v>41</v>
      </c>
      <c r="B43" s="3">
        <v>0.6922</v>
      </c>
      <c r="C43" s="3">
        <v>14.08</v>
      </c>
      <c r="D43" s="3">
        <v>-0.5097</v>
      </c>
      <c r="E43" s="17">
        <v>2424</v>
      </c>
    </row>
    <row r="44" spans="1:5" ht="12.75">
      <c r="A44" s="2">
        <v>42</v>
      </c>
      <c r="B44" s="3">
        <v>0.6932</v>
      </c>
      <c r="C44" s="3">
        <v>14.29</v>
      </c>
      <c r="D44" s="3">
        <v>-0.4747</v>
      </c>
      <c r="E44" s="17">
        <v>2424</v>
      </c>
    </row>
    <row r="45" spans="1:5" ht="12.75">
      <c r="A45" s="2">
        <v>43</v>
      </c>
      <c r="B45" s="3">
        <v>0.6586</v>
      </c>
      <c r="C45" s="3">
        <v>14.2</v>
      </c>
      <c r="D45" s="3">
        <v>-0.5071</v>
      </c>
      <c r="E45" s="17">
        <v>2424</v>
      </c>
    </row>
    <row r="46" spans="1:5" ht="12.75">
      <c r="A46" s="2">
        <v>44</v>
      </c>
      <c r="B46" s="3">
        <v>0.7163</v>
      </c>
      <c r="C46" s="3">
        <v>14.17</v>
      </c>
      <c r="D46" s="3">
        <v>-0.5593</v>
      </c>
      <c r="E46" s="17">
        <v>2424</v>
      </c>
    </row>
    <row r="47" spans="1:5" ht="12.75">
      <c r="A47" s="2">
        <v>45</v>
      </c>
      <c r="B47" s="3">
        <v>0.6059</v>
      </c>
      <c r="C47" s="3">
        <v>14.15</v>
      </c>
      <c r="D47" s="3">
        <v>-0.4145</v>
      </c>
      <c r="E47" s="17">
        <v>2538</v>
      </c>
    </row>
    <row r="48" spans="1:5" ht="12.75">
      <c r="A48" s="2">
        <v>46</v>
      </c>
      <c r="B48" s="3">
        <v>0.6889</v>
      </c>
      <c r="C48" s="3">
        <v>14.21</v>
      </c>
      <c r="D48" s="3">
        <v>-0.4738</v>
      </c>
      <c r="E48" s="17">
        <v>2597</v>
      </c>
    </row>
    <row r="49" spans="1:5" ht="12.75">
      <c r="A49" s="2">
        <v>47</v>
      </c>
      <c r="B49" s="3">
        <v>0.6358</v>
      </c>
      <c r="C49" s="3">
        <v>14.51</v>
      </c>
      <c r="D49" s="3">
        <v>-0.4699</v>
      </c>
      <c r="E49" s="17">
        <v>2675</v>
      </c>
    </row>
    <row r="50" spans="1:5" ht="12.75">
      <c r="A50" s="2">
        <v>48</v>
      </c>
      <c r="B50" s="3">
        <v>0.6943</v>
      </c>
      <c r="C50" s="3">
        <v>14.23</v>
      </c>
      <c r="D50" s="3">
        <v>-0.4899</v>
      </c>
      <c r="E50" s="17">
        <v>2675</v>
      </c>
    </row>
    <row r="51" spans="1:5" ht="12.75">
      <c r="A51" s="2">
        <v>49</v>
      </c>
      <c r="B51" s="3">
        <v>0.6735</v>
      </c>
      <c r="C51" s="3">
        <v>14.38</v>
      </c>
      <c r="D51" s="3">
        <v>-0.533</v>
      </c>
      <c r="E51" s="17">
        <v>2675</v>
      </c>
    </row>
    <row r="52" spans="1:5" ht="12.75">
      <c r="A52" s="2">
        <v>50</v>
      </c>
      <c r="B52" s="3">
        <v>0.727</v>
      </c>
      <c r="C52" s="3">
        <v>14.07</v>
      </c>
      <c r="D52" s="3">
        <v>-0.5822</v>
      </c>
      <c r="E52" s="18">
        <v>2675</v>
      </c>
    </row>
    <row r="53" spans="1:5" ht="12.75">
      <c r="A53" s="2">
        <v>51</v>
      </c>
      <c r="B53" s="3">
        <v>0.6357</v>
      </c>
      <c r="C53" s="3">
        <v>14.38</v>
      </c>
      <c r="D53" s="3">
        <v>-0.4356</v>
      </c>
      <c r="E53" s="19">
        <v>2857</v>
      </c>
    </row>
    <row r="54" spans="1:9" ht="12.75">
      <c r="A54" s="2">
        <v>52</v>
      </c>
      <c r="B54" s="3">
        <v>0.6934</v>
      </c>
      <c r="C54" s="3">
        <v>14.41</v>
      </c>
      <c r="D54" s="3">
        <v>-0.4811</v>
      </c>
      <c r="E54" s="20">
        <v>2857</v>
      </c>
      <c r="G54" s="34" t="s">
        <v>15</v>
      </c>
      <c r="H54">
        <f>SKEW(E3:E184)</f>
        <v>-0.054421163462853514</v>
      </c>
      <c r="I54" s="34" t="s">
        <v>17</v>
      </c>
    </row>
    <row r="55" spans="1:9" ht="12.75">
      <c r="A55" s="2">
        <v>53</v>
      </c>
      <c r="B55" s="3">
        <v>0.6572</v>
      </c>
      <c r="C55" s="3">
        <v>14.12</v>
      </c>
      <c r="D55" s="3">
        <v>-0.468</v>
      </c>
      <c r="E55" s="20">
        <v>2857</v>
      </c>
      <c r="G55" s="34" t="s">
        <v>16</v>
      </c>
      <c r="H55">
        <f>KURT(E3:E184)</f>
        <v>-0.40370192424759965</v>
      </c>
      <c r="I55" s="34" t="s">
        <v>18</v>
      </c>
    </row>
    <row r="56" spans="1:5" ht="12.75">
      <c r="A56" s="2">
        <v>54</v>
      </c>
      <c r="B56" s="3">
        <v>0.5997</v>
      </c>
      <c r="C56" s="3">
        <v>14.24</v>
      </c>
      <c r="D56" s="3">
        <v>-0.4049</v>
      </c>
      <c r="E56" s="20">
        <v>2888</v>
      </c>
    </row>
    <row r="57" spans="1:12" ht="12.75">
      <c r="A57" s="2">
        <v>55</v>
      </c>
      <c r="B57" s="3">
        <v>0.6064</v>
      </c>
      <c r="C57" s="3">
        <v>14.22</v>
      </c>
      <c r="D57" s="3">
        <v>-0.4257</v>
      </c>
      <c r="E57" s="20">
        <v>2908</v>
      </c>
      <c r="G57" s="34" t="s">
        <v>24</v>
      </c>
      <c r="H57">
        <f>VAR(E3:E184)</f>
        <v>1759514.031411877</v>
      </c>
      <c r="J57">
        <f>H54</f>
        <v>-0.054421163462853514</v>
      </c>
      <c r="K57" s="34" t="s">
        <v>22</v>
      </c>
      <c r="L57">
        <f>H60</f>
        <v>0.36313651960128146</v>
      </c>
    </row>
    <row r="58" spans="1:12" ht="12.75">
      <c r="A58" s="2">
        <v>56</v>
      </c>
      <c r="B58" s="3">
        <v>0.7064</v>
      </c>
      <c r="C58" s="3">
        <v>14.26</v>
      </c>
      <c r="D58" s="3">
        <v>-0.4967</v>
      </c>
      <c r="E58" s="20">
        <v>2908</v>
      </c>
      <c r="G58" s="39" t="s">
        <v>19</v>
      </c>
      <c r="H58">
        <f>H57/2*SQRT(J16)</f>
        <v>11868571.018301025</v>
      </c>
      <c r="J58">
        <f>H55</f>
        <v>-0.40370192424759965</v>
      </c>
      <c r="K58" s="34" t="s">
        <v>22</v>
      </c>
      <c r="L58">
        <f>2*H60</f>
        <v>0.7262730392025629</v>
      </c>
    </row>
    <row r="59" spans="1:10" ht="12.75">
      <c r="A59" s="2">
        <v>57</v>
      </c>
      <c r="B59" s="3">
        <v>0.6541</v>
      </c>
      <c r="C59" s="3">
        <v>13.9</v>
      </c>
      <c r="D59" s="3">
        <v>-0.4687</v>
      </c>
      <c r="E59" s="20">
        <v>2908</v>
      </c>
      <c r="G59" s="34" t="s">
        <v>20</v>
      </c>
      <c r="H59">
        <f>SQRT(6/J16)</f>
        <v>0.18156825980064073</v>
      </c>
      <c r="J59" s="34" t="s">
        <v>23</v>
      </c>
    </row>
    <row r="60" spans="1:8" ht="12.75">
      <c r="A60" s="2">
        <v>58</v>
      </c>
      <c r="B60" s="3">
        <v>0.7129</v>
      </c>
      <c r="C60" s="3">
        <v>14.22</v>
      </c>
      <c r="D60" s="3">
        <v>-0.5355</v>
      </c>
      <c r="E60" s="20">
        <v>2908</v>
      </c>
      <c r="G60" s="39" t="s">
        <v>21</v>
      </c>
      <c r="H60">
        <f>2*H59</f>
        <v>0.36313651960128146</v>
      </c>
    </row>
    <row r="61" spans="1:5" ht="12.75">
      <c r="A61" s="2">
        <v>59</v>
      </c>
      <c r="B61" s="3">
        <v>0.7004</v>
      </c>
      <c r="C61" s="3">
        <v>14.18</v>
      </c>
      <c r="D61" s="3">
        <v>-0.5202</v>
      </c>
      <c r="E61" s="20">
        <v>3044</v>
      </c>
    </row>
    <row r="62" spans="1:11" ht="12.75">
      <c r="A62" s="2">
        <v>60</v>
      </c>
      <c r="B62" s="3">
        <v>0.6892</v>
      </c>
      <c r="C62" s="3">
        <v>14.26</v>
      </c>
      <c r="D62" s="3">
        <v>-0.4709</v>
      </c>
      <c r="E62" s="20">
        <v>3044</v>
      </c>
      <c r="G62" s="40"/>
      <c r="H62" s="42" t="s">
        <v>38</v>
      </c>
      <c r="I62" s="41"/>
      <c r="J62" s="41"/>
      <c r="K62" s="41"/>
    </row>
    <row r="63" spans="1:11" ht="12.75">
      <c r="A63" s="2">
        <v>61</v>
      </c>
      <c r="B63" s="3">
        <v>0.6614</v>
      </c>
      <c r="C63" s="3">
        <v>14.32</v>
      </c>
      <c r="D63" s="3">
        <v>-0.504</v>
      </c>
      <c r="E63" s="20">
        <v>3044</v>
      </c>
      <c r="G63" s="41"/>
      <c r="H63" s="41"/>
      <c r="I63" s="41"/>
      <c r="J63" s="42"/>
      <c r="K63" s="41"/>
    </row>
    <row r="64" spans="1:11" ht="12.75">
      <c r="A64" s="2">
        <v>62</v>
      </c>
      <c r="B64" s="3">
        <v>0.7131</v>
      </c>
      <c r="C64" s="3">
        <v>14.3</v>
      </c>
      <c r="D64" s="3">
        <v>-0.5393</v>
      </c>
      <c r="E64" s="20">
        <v>3044</v>
      </c>
      <c r="G64" s="42" t="s">
        <v>39</v>
      </c>
      <c r="H64" s="41"/>
      <c r="I64" s="42" t="s">
        <v>51</v>
      </c>
      <c r="J64" s="41"/>
      <c r="K64" s="41"/>
    </row>
    <row r="65" spans="1:11" ht="12.75">
      <c r="A65" s="2">
        <v>63</v>
      </c>
      <c r="B65" s="3">
        <v>0.6945</v>
      </c>
      <c r="C65" s="3">
        <v>14.07</v>
      </c>
      <c r="D65" s="3">
        <v>-0.4823</v>
      </c>
      <c r="E65" s="20">
        <v>3055</v>
      </c>
      <c r="G65" s="41"/>
      <c r="H65" s="50" t="s">
        <v>40</v>
      </c>
      <c r="I65" s="41"/>
      <c r="J65" s="50" t="s">
        <v>4</v>
      </c>
      <c r="K65" s="41"/>
    </row>
    <row r="66" spans="1:11" ht="12.75">
      <c r="A66" s="2">
        <v>64</v>
      </c>
      <c r="B66" s="3">
        <v>0.6116</v>
      </c>
      <c r="C66" s="3">
        <v>14.22</v>
      </c>
      <c r="D66" s="3">
        <v>-0.412</v>
      </c>
      <c r="E66" s="20">
        <v>3172</v>
      </c>
      <c r="G66" s="23">
        <v>29</v>
      </c>
      <c r="H66" s="43">
        <v>2078</v>
      </c>
      <c r="I66" s="48">
        <v>90</v>
      </c>
      <c r="J66" s="7">
        <f>E90</f>
        <v>3607</v>
      </c>
      <c r="K66" s="41"/>
    </row>
    <row r="67" spans="1:11" ht="12.75">
      <c r="A67" s="2">
        <v>65</v>
      </c>
      <c r="B67" s="3">
        <v>0.6991</v>
      </c>
      <c r="C67" s="3">
        <v>14.22</v>
      </c>
      <c r="D67" s="3">
        <v>-0.4955</v>
      </c>
      <c r="E67" s="20">
        <v>3172</v>
      </c>
      <c r="G67" s="23">
        <v>18</v>
      </c>
      <c r="H67" s="43">
        <v>1634</v>
      </c>
      <c r="I67" s="48">
        <v>56</v>
      </c>
      <c r="J67" s="7">
        <f>E56</f>
        <v>2888</v>
      </c>
      <c r="K67" s="41"/>
    </row>
    <row r="68" spans="1:11" ht="12.75">
      <c r="A68" s="2">
        <v>66</v>
      </c>
      <c r="B68" s="3">
        <v>0.6496</v>
      </c>
      <c r="C68" s="3">
        <v>14.25</v>
      </c>
      <c r="D68" s="3">
        <v>-0.4929</v>
      </c>
      <c r="E68" s="20">
        <v>3172</v>
      </c>
      <c r="G68" s="23">
        <v>90</v>
      </c>
      <c r="H68" s="43">
        <f>E90</f>
        <v>3607</v>
      </c>
      <c r="I68" s="48">
        <v>86</v>
      </c>
      <c r="J68" s="7">
        <f>E86</f>
        <v>3561</v>
      </c>
      <c r="K68" s="41"/>
    </row>
    <row r="69" spans="1:11" ht="12.75">
      <c r="A69" s="2">
        <v>67</v>
      </c>
      <c r="B69" s="3">
        <v>0.7151</v>
      </c>
      <c r="C69" s="3">
        <v>14.32</v>
      </c>
      <c r="D69" s="3">
        <v>-0.5425</v>
      </c>
      <c r="E69" s="20">
        <v>3172</v>
      </c>
      <c r="G69" s="47">
        <v>93</v>
      </c>
      <c r="H69" s="43">
        <f>E93</f>
        <v>3641</v>
      </c>
      <c r="I69" s="49">
        <v>7</v>
      </c>
      <c r="J69" s="7">
        <f>E7</f>
        <v>910.2</v>
      </c>
      <c r="K69" s="41"/>
    </row>
    <row r="70" spans="1:11" ht="12.75">
      <c r="A70" s="2">
        <v>68</v>
      </c>
      <c r="B70" s="3">
        <v>0.6749</v>
      </c>
      <c r="C70" s="3">
        <v>14.23</v>
      </c>
      <c r="D70" s="3">
        <v>-0.5326</v>
      </c>
      <c r="E70" s="20">
        <v>3183</v>
      </c>
      <c r="G70" s="47">
        <v>73</v>
      </c>
      <c r="H70" s="43">
        <f>E73</f>
        <v>3205</v>
      </c>
      <c r="I70" s="49">
        <v>22</v>
      </c>
      <c r="J70" s="7">
        <f>E22</f>
        <v>1925</v>
      </c>
      <c r="K70" s="41"/>
    </row>
    <row r="71" spans="1:11" ht="12.75">
      <c r="A71" s="2">
        <v>69</v>
      </c>
      <c r="B71" s="3">
        <v>0.6249</v>
      </c>
      <c r="C71" s="3">
        <v>14.46</v>
      </c>
      <c r="D71" s="3">
        <v>-0.465</v>
      </c>
      <c r="E71" s="20">
        <v>3205</v>
      </c>
      <c r="G71" s="47">
        <v>21</v>
      </c>
      <c r="H71" s="43">
        <f>E21</f>
        <v>1925</v>
      </c>
      <c r="I71" s="49">
        <v>10</v>
      </c>
      <c r="J71" s="7">
        <f>E10</f>
        <v>992.9</v>
      </c>
      <c r="K71" s="41"/>
    </row>
    <row r="72" spans="1:11" ht="12.75">
      <c r="A72" s="2">
        <v>70</v>
      </c>
      <c r="B72" s="3">
        <v>0.6832</v>
      </c>
      <c r="C72" s="3">
        <v>14.12</v>
      </c>
      <c r="D72" s="3">
        <v>-0.4931</v>
      </c>
      <c r="E72" s="20">
        <v>3205</v>
      </c>
      <c r="G72" s="47">
        <v>45</v>
      </c>
      <c r="H72" s="43">
        <f>E45</f>
        <v>2424</v>
      </c>
      <c r="I72" s="49">
        <v>94</v>
      </c>
      <c r="J72" s="7">
        <f>E94</f>
        <v>3665</v>
      </c>
      <c r="K72" s="41"/>
    </row>
    <row r="73" spans="1:11" ht="12.75">
      <c r="A73" s="2">
        <v>71</v>
      </c>
      <c r="B73" s="4">
        <v>-1E+30</v>
      </c>
      <c r="C73" s="3">
        <v>15.96</v>
      </c>
      <c r="D73" s="4">
        <v>-1E+30</v>
      </c>
      <c r="E73" s="20">
        <v>3205</v>
      </c>
      <c r="G73" s="47">
        <v>76</v>
      </c>
      <c r="H73" s="43">
        <f>E76</f>
        <v>3248</v>
      </c>
      <c r="I73" s="49">
        <v>5</v>
      </c>
      <c r="J73" s="7">
        <f>E5</f>
        <v>910.2</v>
      </c>
      <c r="K73" s="41"/>
    </row>
    <row r="74" spans="1:11" ht="12.75">
      <c r="A74" s="2">
        <v>72</v>
      </c>
      <c r="B74" s="3">
        <v>0.6898</v>
      </c>
      <c r="C74" s="3">
        <v>14.09</v>
      </c>
      <c r="D74" s="3">
        <v>-0.4979</v>
      </c>
      <c r="E74" s="20">
        <v>3248</v>
      </c>
      <c r="G74" s="47">
        <v>96</v>
      </c>
      <c r="H74" s="43">
        <f>E96</f>
        <v>3676</v>
      </c>
      <c r="I74" s="49">
        <v>58</v>
      </c>
      <c r="J74" s="7">
        <f>E58</f>
        <v>2908</v>
      </c>
      <c r="K74" s="41"/>
    </row>
    <row r="75" spans="1:10" ht="12.75">
      <c r="A75" s="2">
        <v>73</v>
      </c>
      <c r="B75" s="3">
        <v>0.7015</v>
      </c>
      <c r="C75" s="3">
        <v>14.26</v>
      </c>
      <c r="D75" s="3">
        <v>-0.4881</v>
      </c>
      <c r="E75" s="20">
        <v>3248</v>
      </c>
      <c r="G75" s="47">
        <v>94</v>
      </c>
      <c r="H75" s="7">
        <f>E94</f>
        <v>3665</v>
      </c>
      <c r="I75" s="49">
        <v>60</v>
      </c>
      <c r="J75" s="7">
        <f>E60</f>
        <v>2908</v>
      </c>
    </row>
    <row r="76" spans="1:10" ht="12.75">
      <c r="A76" s="2">
        <v>74</v>
      </c>
      <c r="B76" s="3">
        <v>0.6581</v>
      </c>
      <c r="C76" s="3">
        <v>14.09</v>
      </c>
      <c r="D76" s="3">
        <v>-0.5083</v>
      </c>
      <c r="E76" s="20">
        <v>3248</v>
      </c>
      <c r="G76" s="47">
        <v>53</v>
      </c>
      <c r="H76" s="7">
        <f>E53</f>
        <v>2857</v>
      </c>
      <c r="I76" s="49">
        <v>97</v>
      </c>
      <c r="J76" s="7">
        <f>E97</f>
        <v>3676</v>
      </c>
    </row>
    <row r="77" spans="1:10" ht="12.75">
      <c r="A77" s="2">
        <v>75</v>
      </c>
      <c r="B77" s="3">
        <v>0.7211</v>
      </c>
      <c r="C77" s="3">
        <v>14.2</v>
      </c>
      <c r="D77" s="3">
        <v>-0.6052</v>
      </c>
      <c r="E77" s="20">
        <v>3248</v>
      </c>
      <c r="G77" s="47">
        <v>57</v>
      </c>
      <c r="H77" s="7">
        <f>E57</f>
        <v>2908</v>
      </c>
      <c r="I77" s="49">
        <v>9</v>
      </c>
      <c r="J77" s="7">
        <f>E9</f>
        <v>992.9</v>
      </c>
    </row>
    <row r="78" spans="1:10" ht="12.75">
      <c r="A78" s="2">
        <v>76</v>
      </c>
      <c r="B78" s="3">
        <v>0.7064</v>
      </c>
      <c r="C78" s="3">
        <v>14.18</v>
      </c>
      <c r="D78" s="3">
        <v>-0.4925</v>
      </c>
      <c r="E78" s="20">
        <v>3292</v>
      </c>
      <c r="F78" s="34" t="s">
        <v>46</v>
      </c>
      <c r="G78" s="46">
        <v>12</v>
      </c>
      <c r="I78" s="49">
        <v>34</v>
      </c>
      <c r="J78" s="7">
        <f>E34</f>
        <v>2176</v>
      </c>
    </row>
    <row r="79" spans="1:10" ht="12.75">
      <c r="A79" s="2">
        <v>77</v>
      </c>
      <c r="B79" s="3">
        <v>0.6005</v>
      </c>
      <c r="C79" s="3">
        <v>14.31</v>
      </c>
      <c r="D79" s="3">
        <v>-0.47</v>
      </c>
      <c r="E79" s="20">
        <v>3303</v>
      </c>
      <c r="G79" s="46"/>
      <c r="I79" s="49">
        <v>33</v>
      </c>
      <c r="J79" s="7">
        <f>E33</f>
        <v>2176</v>
      </c>
    </row>
    <row r="80" spans="1:10" ht="12.75">
      <c r="A80" s="2">
        <v>78</v>
      </c>
      <c r="B80" s="3">
        <v>0.6961</v>
      </c>
      <c r="C80" s="3">
        <v>14.39</v>
      </c>
      <c r="D80" s="3">
        <v>-0.4945</v>
      </c>
      <c r="E80" s="20">
        <v>3303</v>
      </c>
      <c r="I80" s="49">
        <v>50</v>
      </c>
      <c r="J80" s="7">
        <f>E50</f>
        <v>2675</v>
      </c>
    </row>
    <row r="81" spans="1:10" ht="12.75">
      <c r="A81" s="2">
        <v>79</v>
      </c>
      <c r="B81" s="4">
        <v>-1E+30</v>
      </c>
      <c r="C81" s="3">
        <v>15.91</v>
      </c>
      <c r="D81" s="4">
        <v>-1E+30</v>
      </c>
      <c r="E81" s="20">
        <v>3303</v>
      </c>
      <c r="I81" s="49">
        <v>50</v>
      </c>
      <c r="J81" s="7">
        <f>E50</f>
        <v>2675</v>
      </c>
    </row>
    <row r="82" spans="1:9" ht="12.75">
      <c r="A82" s="2">
        <v>80</v>
      </c>
      <c r="B82" s="3">
        <v>0.6447</v>
      </c>
      <c r="C82" s="3">
        <v>14.52</v>
      </c>
      <c r="D82" s="3">
        <v>-0.5076</v>
      </c>
      <c r="E82" s="21">
        <v>3347</v>
      </c>
      <c r="H82" s="34" t="s">
        <v>7</v>
      </c>
      <c r="I82" s="34">
        <v>16</v>
      </c>
    </row>
    <row r="83" spans="1:5" ht="12.75">
      <c r="A83" s="2">
        <v>81</v>
      </c>
      <c r="B83" s="3">
        <v>0.6762</v>
      </c>
      <c r="C83" s="3">
        <v>13.97</v>
      </c>
      <c r="D83" s="3">
        <v>-0.5375</v>
      </c>
      <c r="E83" s="22">
        <v>3493</v>
      </c>
    </row>
    <row r="84" spans="1:10" ht="12.75">
      <c r="A84" s="2">
        <v>82</v>
      </c>
      <c r="B84" s="3">
        <v>0.6843</v>
      </c>
      <c r="C84" s="3">
        <v>14.36</v>
      </c>
      <c r="D84" s="3">
        <v>-0.4715</v>
      </c>
      <c r="E84" s="23">
        <v>3561</v>
      </c>
      <c r="G84" s="34" t="s">
        <v>43</v>
      </c>
      <c r="H84">
        <f>AVERAGE(H66:H77)</f>
        <v>2905.6666666666665</v>
      </c>
      <c r="I84" s="34" t="s">
        <v>44</v>
      </c>
      <c r="J84">
        <f>AVERAGE(J66:J81)</f>
        <v>2415.3875</v>
      </c>
    </row>
    <row r="85" spans="1:5" ht="12.75">
      <c r="A85" s="2">
        <v>83</v>
      </c>
      <c r="B85" s="3">
        <v>0.7003</v>
      </c>
      <c r="C85" s="3">
        <v>14.14</v>
      </c>
      <c r="D85" s="3">
        <v>-0.4971</v>
      </c>
      <c r="E85" s="23">
        <v>3561</v>
      </c>
    </row>
    <row r="86" spans="1:10" ht="12.75">
      <c r="A86" s="2">
        <v>84</v>
      </c>
      <c r="B86" s="3">
        <v>0.6578</v>
      </c>
      <c r="C86" s="3">
        <v>14.18</v>
      </c>
      <c r="D86" s="3">
        <v>-0.5216</v>
      </c>
      <c r="E86" s="23">
        <v>3561</v>
      </c>
      <c r="G86" s="34" t="s">
        <v>41</v>
      </c>
      <c r="H86">
        <f>VAR(H66:H77)</f>
        <v>537057.151515152</v>
      </c>
      <c r="I86" s="34" t="s">
        <v>42</v>
      </c>
      <c r="J86">
        <f>VAR(J66:J81)</f>
        <v>1043983.3665000001</v>
      </c>
    </row>
    <row r="87" spans="1:5" ht="12.75">
      <c r="A87" s="2">
        <v>85</v>
      </c>
      <c r="B87" s="3">
        <v>0.7179</v>
      </c>
      <c r="C87" s="3">
        <v>14.18</v>
      </c>
      <c r="D87" s="3">
        <v>-0.5633</v>
      </c>
      <c r="E87" s="23">
        <v>3561</v>
      </c>
    </row>
    <row r="88" spans="1:9" ht="12.75">
      <c r="A88" s="2">
        <v>86</v>
      </c>
      <c r="B88" s="3">
        <v>0.5917</v>
      </c>
      <c r="C88" s="3">
        <v>14.4</v>
      </c>
      <c r="D88" s="3">
        <v>-0.4398</v>
      </c>
      <c r="E88" s="23">
        <v>3607</v>
      </c>
      <c r="G88" s="34" t="s">
        <v>45</v>
      </c>
      <c r="I88">
        <f>((G78-1)*H86+(I82-1)*J86)/((G78-1)+(I82-1))</f>
        <v>829514.5832371798</v>
      </c>
    </row>
    <row r="89" spans="1:5" ht="12.75">
      <c r="A89" s="2">
        <v>87</v>
      </c>
      <c r="B89" s="3">
        <v>0.6831</v>
      </c>
      <c r="C89" s="3">
        <v>14.32</v>
      </c>
      <c r="D89" s="3">
        <v>-0.4911</v>
      </c>
      <c r="E89" s="23">
        <v>3607</v>
      </c>
    </row>
    <row r="90" spans="1:10" ht="12.75">
      <c r="A90" s="2">
        <v>88</v>
      </c>
      <c r="B90" s="3">
        <v>0.6685</v>
      </c>
      <c r="C90" s="3">
        <v>14.05</v>
      </c>
      <c r="D90" s="3">
        <v>-0.4788</v>
      </c>
      <c r="E90" s="23">
        <v>3607</v>
      </c>
      <c r="G90" s="34" t="s">
        <v>47</v>
      </c>
      <c r="I90" s="34" t="s">
        <v>48</v>
      </c>
      <c r="J90">
        <f>((ABS(H84-J84))/SQRT(I88))*(SQRT(G78*I82/(G78+I82)))</f>
        <v>1.4096231555229486</v>
      </c>
    </row>
    <row r="91" spans="1:5" ht="12.75">
      <c r="A91" s="2">
        <v>89</v>
      </c>
      <c r="B91" s="3">
        <v>0.6361</v>
      </c>
      <c r="C91" s="3">
        <v>14.4</v>
      </c>
      <c r="D91" s="3">
        <v>-0.483</v>
      </c>
      <c r="E91" s="23">
        <v>3641</v>
      </c>
    </row>
    <row r="92" spans="1:9" ht="12.75">
      <c r="A92" s="2">
        <v>90</v>
      </c>
      <c r="B92" s="3">
        <v>0.6888</v>
      </c>
      <c r="C92" s="3">
        <v>14.37</v>
      </c>
      <c r="D92" s="3">
        <v>-0.4759</v>
      </c>
      <c r="E92" s="23">
        <v>3641</v>
      </c>
      <c r="G92" s="34" t="s">
        <v>49</v>
      </c>
      <c r="I92">
        <f>G78+I82-2</f>
        <v>26</v>
      </c>
    </row>
    <row r="93" spans="1:5" ht="12.75">
      <c r="A93" s="2">
        <v>91</v>
      </c>
      <c r="B93" s="4">
        <v>-1E+30</v>
      </c>
      <c r="C93" s="3">
        <v>15.96</v>
      </c>
      <c r="D93" s="4">
        <v>-1E+30</v>
      </c>
      <c r="E93" s="23">
        <v>3641</v>
      </c>
    </row>
    <row r="94" spans="1:8" ht="12.75">
      <c r="A94" s="2">
        <v>92</v>
      </c>
      <c r="B94" s="3">
        <v>0.6981</v>
      </c>
      <c r="C94" s="3">
        <v>14.19</v>
      </c>
      <c r="D94" s="3">
        <v>-0.4884</v>
      </c>
      <c r="E94" s="23">
        <v>3665</v>
      </c>
      <c r="G94" s="34" t="s">
        <v>50</v>
      </c>
      <c r="H94">
        <v>2.0595</v>
      </c>
    </row>
    <row r="95" spans="1:5" ht="12.75">
      <c r="A95" s="2">
        <v>93</v>
      </c>
      <c r="B95" s="3">
        <v>0.6076</v>
      </c>
      <c r="C95" s="3">
        <v>14.32</v>
      </c>
      <c r="D95" s="3">
        <v>-0.407</v>
      </c>
      <c r="E95" s="23">
        <v>3676</v>
      </c>
    </row>
    <row r="96" spans="1:10" ht="12.75">
      <c r="A96" s="2">
        <v>94</v>
      </c>
      <c r="B96" s="3">
        <v>0.6868</v>
      </c>
      <c r="C96" s="3">
        <v>14.37</v>
      </c>
      <c r="D96" s="3">
        <v>-0.4729</v>
      </c>
      <c r="E96" s="23">
        <v>3676</v>
      </c>
      <c r="H96" s="7">
        <f>J90</f>
        <v>1.4096231555229486</v>
      </c>
      <c r="I96" s="30" t="s">
        <v>22</v>
      </c>
      <c r="J96" s="7">
        <f>H94</f>
        <v>2.0595</v>
      </c>
    </row>
    <row r="97" spans="1:7" ht="12.75">
      <c r="A97" s="2">
        <v>95</v>
      </c>
      <c r="B97" s="3">
        <v>0.6943</v>
      </c>
      <c r="C97" s="3">
        <v>14.25</v>
      </c>
      <c r="D97" s="3">
        <v>-0.4866</v>
      </c>
      <c r="E97" s="23">
        <v>3676</v>
      </c>
      <c r="G97" t="s">
        <v>83</v>
      </c>
    </row>
    <row r="98" spans="1:7" ht="12.75">
      <c r="A98" s="2">
        <v>96</v>
      </c>
      <c r="B98" s="3">
        <v>0.6553</v>
      </c>
      <c r="C98" s="3">
        <v>14.07</v>
      </c>
      <c r="D98" s="3">
        <v>-0.4752</v>
      </c>
      <c r="E98" s="23">
        <v>3676</v>
      </c>
      <c r="G98" s="34" t="s">
        <v>52</v>
      </c>
    </row>
    <row r="99" spans="1:5" ht="12.75">
      <c r="A99" s="2">
        <v>97</v>
      </c>
      <c r="B99" s="3">
        <v>0.7178</v>
      </c>
      <c r="C99" s="3">
        <v>14.34</v>
      </c>
      <c r="D99" s="3">
        <v>-0.5857</v>
      </c>
      <c r="E99" s="23">
        <v>3676</v>
      </c>
    </row>
    <row r="100" spans="1:13" ht="12.75">
      <c r="A100" s="2">
        <v>98</v>
      </c>
      <c r="B100" s="3">
        <v>0.7043</v>
      </c>
      <c r="C100" s="3">
        <v>14.34</v>
      </c>
      <c r="D100" s="3">
        <v>-0.5068</v>
      </c>
      <c r="E100" s="23">
        <v>3781</v>
      </c>
      <c r="G100" s="30" t="s">
        <v>53</v>
      </c>
      <c r="H100" s="7">
        <v>1</v>
      </c>
      <c r="I100" s="7">
        <v>2</v>
      </c>
      <c r="J100" s="7">
        <v>3</v>
      </c>
      <c r="K100" s="7">
        <v>4</v>
      </c>
      <c r="L100" s="7">
        <v>5</v>
      </c>
      <c r="M100" s="7">
        <v>6</v>
      </c>
    </row>
    <row r="101" spans="1:15" ht="12.75">
      <c r="A101" s="2">
        <v>99</v>
      </c>
      <c r="B101" s="3">
        <v>0.6952</v>
      </c>
      <c r="C101" s="3">
        <v>14.3</v>
      </c>
      <c r="D101" s="3">
        <v>-0.4759</v>
      </c>
      <c r="E101" s="23">
        <v>3781</v>
      </c>
      <c r="G101" s="7"/>
      <c r="H101" s="7">
        <f>E94</f>
        <v>3665</v>
      </c>
      <c r="I101" s="7">
        <f>E8</f>
        <v>992.9</v>
      </c>
      <c r="J101" s="7">
        <f>E18</f>
        <v>1634</v>
      </c>
      <c r="K101" s="7">
        <f>E68</f>
        <v>3172</v>
      </c>
      <c r="L101" s="7">
        <f>E63</f>
        <v>3044</v>
      </c>
      <c r="M101" s="7">
        <f>E83</f>
        <v>3493</v>
      </c>
      <c r="N101" s="34" t="s">
        <v>7</v>
      </c>
      <c r="O101">
        <v>6</v>
      </c>
    </row>
    <row r="102" spans="1:15" ht="12.75">
      <c r="A102" s="2">
        <v>100</v>
      </c>
      <c r="B102" s="3">
        <v>0.6599</v>
      </c>
      <c r="C102" s="3">
        <v>14.29</v>
      </c>
      <c r="D102" s="3">
        <v>-0.5117</v>
      </c>
      <c r="E102" s="23">
        <v>3781</v>
      </c>
      <c r="G102" s="7"/>
      <c r="H102" s="7">
        <f>E5</f>
        <v>910.2</v>
      </c>
      <c r="I102" s="7">
        <f>E5</f>
        <v>910.2</v>
      </c>
      <c r="J102" s="7">
        <f>E90</f>
        <v>3607</v>
      </c>
      <c r="K102" s="7">
        <f>E66</f>
        <v>3172</v>
      </c>
      <c r="L102" s="7">
        <f>E55</f>
        <v>2857</v>
      </c>
      <c r="M102" s="7">
        <f>E88</f>
        <v>3607</v>
      </c>
      <c r="N102" s="34" t="s">
        <v>46</v>
      </c>
      <c r="O102">
        <v>4</v>
      </c>
    </row>
    <row r="103" spans="1:15" ht="12.75">
      <c r="A103" s="2">
        <v>101</v>
      </c>
      <c r="B103" s="3">
        <v>0.7134</v>
      </c>
      <c r="C103" s="3">
        <v>14.36</v>
      </c>
      <c r="D103" s="3">
        <v>-0.5391</v>
      </c>
      <c r="E103" s="23">
        <v>3781</v>
      </c>
      <c r="G103" s="7"/>
      <c r="H103" s="7">
        <f>E58</f>
        <v>2908</v>
      </c>
      <c r="I103" s="7">
        <f>E45</f>
        <v>2424</v>
      </c>
      <c r="J103" s="7">
        <f>E93</f>
        <v>3641</v>
      </c>
      <c r="K103" s="7">
        <f>E57</f>
        <v>2908</v>
      </c>
      <c r="L103" s="7">
        <f>E18</f>
        <v>1634</v>
      </c>
      <c r="M103" s="7">
        <f>E99</f>
        <v>3676</v>
      </c>
      <c r="N103" s="34" t="s">
        <v>59</v>
      </c>
      <c r="O103">
        <f>O101*(O102-1)</f>
        <v>18</v>
      </c>
    </row>
    <row r="104" spans="1:13" ht="12.75">
      <c r="A104" s="2">
        <v>102</v>
      </c>
      <c r="B104" s="3">
        <v>0.6734</v>
      </c>
      <c r="C104" s="3">
        <v>14.06</v>
      </c>
      <c r="D104" s="3">
        <v>-0.4626</v>
      </c>
      <c r="E104" s="23">
        <v>3793</v>
      </c>
      <c r="G104" s="7"/>
      <c r="H104" s="7">
        <f>E60</f>
        <v>2908</v>
      </c>
      <c r="I104" s="7">
        <f>E57</f>
        <v>2908</v>
      </c>
      <c r="J104" s="7">
        <f>E73</f>
        <v>3205</v>
      </c>
      <c r="K104" s="7">
        <f>E48</f>
        <v>2597</v>
      </c>
      <c r="L104" s="7">
        <f>E98</f>
        <v>3676</v>
      </c>
      <c r="M104" s="7">
        <f>E65</f>
        <v>3055</v>
      </c>
    </row>
    <row r="105" spans="1:13" ht="12.75">
      <c r="A105" s="2">
        <v>103</v>
      </c>
      <c r="B105" s="3">
        <v>0.6009</v>
      </c>
      <c r="C105" s="3">
        <v>14.18</v>
      </c>
      <c r="D105" s="3">
        <v>-0.4053</v>
      </c>
      <c r="E105" s="23">
        <v>3936</v>
      </c>
      <c r="G105" s="30" t="s">
        <v>54</v>
      </c>
      <c r="H105" s="7">
        <f aca="true" t="shared" si="10" ref="H105:M105">AVERAGE(H101:H104)</f>
        <v>2597.8</v>
      </c>
      <c r="I105" s="7">
        <f t="shared" si="10"/>
        <v>1808.775</v>
      </c>
      <c r="J105" s="7">
        <f t="shared" si="10"/>
        <v>3021.75</v>
      </c>
      <c r="K105" s="7">
        <f t="shared" si="10"/>
        <v>2962.25</v>
      </c>
      <c r="L105" s="7">
        <f t="shared" si="10"/>
        <v>2802.75</v>
      </c>
      <c r="M105" s="7">
        <f t="shared" si="10"/>
        <v>3457.75</v>
      </c>
    </row>
    <row r="106" spans="1:13" ht="12.75">
      <c r="A106" s="2">
        <v>104</v>
      </c>
      <c r="B106" s="3">
        <v>0.6952</v>
      </c>
      <c r="C106" s="3">
        <v>14.21</v>
      </c>
      <c r="D106" s="3">
        <v>-0.4792</v>
      </c>
      <c r="E106" s="23">
        <v>3936</v>
      </c>
      <c r="G106" s="30" t="s">
        <v>55</v>
      </c>
      <c r="H106" s="7">
        <f aca="true" t="shared" si="11" ref="H106:M106">VAR(H101:H104)</f>
        <v>1393119.2266666654</v>
      </c>
      <c r="I106" s="7">
        <f t="shared" si="11"/>
        <v>1019962.149166666</v>
      </c>
      <c r="J106" s="7">
        <f t="shared" si="11"/>
        <v>895139.5833333334</v>
      </c>
      <c r="K106" s="7">
        <f t="shared" si="11"/>
        <v>74780.25</v>
      </c>
      <c r="L106" s="7">
        <f t="shared" si="11"/>
        <v>729895.5833333334</v>
      </c>
      <c r="M106" s="7">
        <f t="shared" si="11"/>
        <v>77786.25</v>
      </c>
    </row>
    <row r="107" spans="1:5" ht="12.75">
      <c r="A107" s="2">
        <v>105</v>
      </c>
      <c r="B107" s="3">
        <v>0.6723</v>
      </c>
      <c r="C107" s="3">
        <v>14.08</v>
      </c>
      <c r="D107" s="3">
        <v>-0.544</v>
      </c>
      <c r="E107" s="23">
        <v>3936</v>
      </c>
    </row>
    <row r="108" spans="1:8" ht="12.75">
      <c r="A108" s="2">
        <v>106</v>
      </c>
      <c r="B108" s="3">
        <v>0.7068</v>
      </c>
      <c r="C108" s="3">
        <v>14.03</v>
      </c>
      <c r="D108" s="3">
        <v>-0.5446</v>
      </c>
      <c r="E108" s="23">
        <v>3936</v>
      </c>
      <c r="G108" s="34" t="s">
        <v>57</v>
      </c>
      <c r="H108">
        <f>(SUM(H106:M106))/6</f>
        <v>698447.1737499997</v>
      </c>
    </row>
    <row r="109" spans="1:10" ht="12.75">
      <c r="A109" s="2">
        <v>107</v>
      </c>
      <c r="B109" s="3">
        <v>0.606</v>
      </c>
      <c r="C109" s="3">
        <v>14.19</v>
      </c>
      <c r="D109" s="3">
        <v>-0.421</v>
      </c>
      <c r="E109" s="23">
        <v>3960</v>
      </c>
      <c r="G109" s="51" t="s">
        <v>58</v>
      </c>
      <c r="H109">
        <f>(M105-I105)/H108</f>
        <v>0.0023609158458564104</v>
      </c>
      <c r="I109" s="34" t="s">
        <v>60</v>
      </c>
      <c r="J109">
        <f>4.495*(SQRT(H108/O102))</f>
        <v>1878.3065915072336</v>
      </c>
    </row>
    <row r="110" spans="1:5" ht="12.75">
      <c r="A110" s="2">
        <v>108</v>
      </c>
      <c r="B110" s="3">
        <v>0.6947</v>
      </c>
      <c r="C110" s="3">
        <v>14.06</v>
      </c>
      <c r="D110" s="3">
        <v>-0.5068</v>
      </c>
      <c r="E110" s="23">
        <v>3960</v>
      </c>
    </row>
    <row r="111" spans="1:11" ht="12.75">
      <c r="A111" s="2">
        <v>109</v>
      </c>
      <c r="B111" s="4">
        <v>-1E+30</v>
      </c>
      <c r="C111" s="3">
        <v>15.85</v>
      </c>
      <c r="D111" s="3">
        <v>-0.5645</v>
      </c>
      <c r="E111" s="23">
        <v>3960</v>
      </c>
      <c r="H111" s="34" t="s">
        <v>61</v>
      </c>
      <c r="J111">
        <f>J109</f>
        <v>1878.3065915072336</v>
      </c>
      <c r="K111">
        <f>J109+I105</f>
        <v>3687.0815915072335</v>
      </c>
    </row>
    <row r="112" spans="1:7" ht="12.75">
      <c r="A112" s="2">
        <v>110</v>
      </c>
      <c r="B112" s="3">
        <v>0.5831</v>
      </c>
      <c r="C112" s="3">
        <v>14.43</v>
      </c>
      <c r="D112" s="3">
        <v>-0.45</v>
      </c>
      <c r="E112" s="23">
        <v>3973</v>
      </c>
      <c r="G112" s="34" t="s">
        <v>62</v>
      </c>
    </row>
    <row r="113" spans="1:5" ht="12.75">
      <c r="A113" s="2">
        <v>111</v>
      </c>
      <c r="B113" s="3">
        <v>0.6646</v>
      </c>
      <c r="C113" s="3">
        <v>14.12</v>
      </c>
      <c r="D113" s="3">
        <v>-0.5273</v>
      </c>
      <c r="E113" s="24">
        <v>3984</v>
      </c>
    </row>
    <row r="114" spans="1:7" ht="12.75">
      <c r="A114" s="2">
        <v>112</v>
      </c>
      <c r="B114" s="3">
        <v>0.6254</v>
      </c>
      <c r="C114" s="3">
        <v>14.14</v>
      </c>
      <c r="D114" s="3">
        <v>-0.4317</v>
      </c>
      <c r="E114" s="25">
        <v>4069</v>
      </c>
      <c r="G114" s="58" t="s">
        <v>63</v>
      </c>
    </row>
    <row r="115" spans="1:10" ht="12.75">
      <c r="A115" s="2">
        <v>113</v>
      </c>
      <c r="B115" s="3">
        <v>0.675</v>
      </c>
      <c r="C115" s="3">
        <v>14.34</v>
      </c>
      <c r="D115" s="3">
        <v>-0.4768</v>
      </c>
      <c r="E115" s="26">
        <v>4131</v>
      </c>
      <c r="G115" s="7"/>
      <c r="H115" s="50" t="s">
        <v>40</v>
      </c>
      <c r="I115" s="7"/>
      <c r="J115" s="50" t="s">
        <v>4</v>
      </c>
    </row>
    <row r="116" spans="1:10" ht="12.75">
      <c r="A116" s="2">
        <v>114</v>
      </c>
      <c r="B116" s="3">
        <v>0.695</v>
      </c>
      <c r="C116" s="3">
        <v>14.26</v>
      </c>
      <c r="D116" s="3">
        <v>-0.483</v>
      </c>
      <c r="E116" s="26">
        <v>4131</v>
      </c>
      <c r="G116" s="52">
        <v>29</v>
      </c>
      <c r="H116" s="43">
        <v>2078</v>
      </c>
      <c r="I116" s="53">
        <v>90</v>
      </c>
      <c r="J116" s="7">
        <f>E140</f>
        <v>4482</v>
      </c>
    </row>
    <row r="117" spans="1:10" ht="12.75">
      <c r="A117" s="2">
        <v>115</v>
      </c>
      <c r="B117" s="3">
        <v>0.6654</v>
      </c>
      <c r="C117" s="3">
        <v>14.18</v>
      </c>
      <c r="D117" s="3">
        <v>-0.5359</v>
      </c>
      <c r="E117" s="26">
        <v>4131</v>
      </c>
      <c r="G117" s="52">
        <v>18</v>
      </c>
      <c r="H117" s="43">
        <v>1634</v>
      </c>
      <c r="I117" s="53">
        <v>56</v>
      </c>
      <c r="J117" s="7">
        <f>E106</f>
        <v>3936</v>
      </c>
    </row>
    <row r="118" spans="1:10" ht="12.75">
      <c r="A118" s="2">
        <v>116</v>
      </c>
      <c r="B118" s="3">
        <v>0.7084</v>
      </c>
      <c r="C118" s="3">
        <v>14.26</v>
      </c>
      <c r="D118" s="3">
        <v>-0.5494</v>
      </c>
      <c r="E118" s="26">
        <v>4131</v>
      </c>
      <c r="G118" s="52">
        <v>90</v>
      </c>
      <c r="H118" s="43">
        <f>E140</f>
        <v>4482</v>
      </c>
      <c r="I118" s="53">
        <v>86</v>
      </c>
      <c r="J118" s="7">
        <f>E136</f>
        <v>4470</v>
      </c>
    </row>
    <row r="119" spans="1:10" ht="12.75">
      <c r="A119" s="2">
        <v>117</v>
      </c>
      <c r="B119" s="3">
        <v>0.6138</v>
      </c>
      <c r="C119" s="3">
        <v>14.23</v>
      </c>
      <c r="D119" s="3">
        <v>-0.4148</v>
      </c>
      <c r="E119" s="26">
        <v>4168</v>
      </c>
      <c r="G119" s="54">
        <v>93</v>
      </c>
      <c r="H119" s="43">
        <f>E143</f>
        <v>4521</v>
      </c>
      <c r="I119" s="55">
        <v>7</v>
      </c>
      <c r="J119" s="7">
        <f>E57</f>
        <v>2908</v>
      </c>
    </row>
    <row r="120" spans="1:10" ht="12.75">
      <c r="A120" s="2">
        <v>118</v>
      </c>
      <c r="B120" s="3">
        <v>0.6689</v>
      </c>
      <c r="C120" s="3">
        <v>13.93</v>
      </c>
      <c r="D120" s="3">
        <v>-0.4995</v>
      </c>
      <c r="E120" s="26">
        <v>4293</v>
      </c>
      <c r="G120" s="54">
        <v>73</v>
      </c>
      <c r="H120" s="43">
        <f>E123</f>
        <v>4330</v>
      </c>
      <c r="I120" s="55">
        <v>22</v>
      </c>
      <c r="J120" s="7">
        <f>E72</f>
        <v>3205</v>
      </c>
    </row>
    <row r="121" spans="1:10" ht="12.75">
      <c r="A121" s="2">
        <v>119</v>
      </c>
      <c r="B121" s="3">
        <v>0.6759</v>
      </c>
      <c r="C121" s="3">
        <v>14.12</v>
      </c>
      <c r="D121" s="3">
        <v>-0.545</v>
      </c>
      <c r="E121" s="26">
        <v>4293</v>
      </c>
      <c r="G121" s="54">
        <v>21</v>
      </c>
      <c r="H121" s="43">
        <f>E71</f>
        <v>3205</v>
      </c>
      <c r="I121" s="55">
        <v>10</v>
      </c>
      <c r="J121" s="7">
        <f>E60</f>
        <v>2908</v>
      </c>
    </row>
    <row r="122" spans="1:10" ht="12.75">
      <c r="A122" s="2">
        <v>120</v>
      </c>
      <c r="B122" s="3">
        <v>0.6125</v>
      </c>
      <c r="C122" s="3">
        <v>14.36</v>
      </c>
      <c r="D122" s="3">
        <v>-0.4173</v>
      </c>
      <c r="E122" s="26">
        <v>4330</v>
      </c>
      <c r="G122" s="54">
        <v>45</v>
      </c>
      <c r="H122" s="43">
        <f>E95</f>
        <v>3676</v>
      </c>
      <c r="I122" s="55">
        <v>94</v>
      </c>
      <c r="J122" s="7">
        <f>E144</f>
        <v>4521</v>
      </c>
    </row>
    <row r="123" spans="1:10" ht="12.75">
      <c r="A123" s="2">
        <v>121</v>
      </c>
      <c r="B123" s="3">
        <v>0.6952</v>
      </c>
      <c r="C123" s="3">
        <v>14.27</v>
      </c>
      <c r="D123" s="3">
        <v>-0.4974</v>
      </c>
      <c r="E123" s="26">
        <v>4330</v>
      </c>
      <c r="G123" s="54">
        <v>76</v>
      </c>
      <c r="H123" s="43">
        <f>E126</f>
        <v>4343</v>
      </c>
      <c r="I123" s="55">
        <v>5</v>
      </c>
      <c r="J123" s="7">
        <f>E55</f>
        <v>2857</v>
      </c>
    </row>
    <row r="124" spans="1:10" ht="12.75">
      <c r="A124" s="2">
        <v>122</v>
      </c>
      <c r="B124" s="4">
        <v>-1E+30</v>
      </c>
      <c r="C124" s="3">
        <v>15.78</v>
      </c>
      <c r="D124" s="4">
        <v>-1E+30</v>
      </c>
      <c r="E124" s="26">
        <v>4330</v>
      </c>
      <c r="G124" s="54">
        <v>96</v>
      </c>
      <c r="H124" s="43">
        <f>E146</f>
        <v>4535</v>
      </c>
      <c r="I124" s="55">
        <v>58</v>
      </c>
      <c r="J124" s="7">
        <f>E108</f>
        <v>3936</v>
      </c>
    </row>
    <row r="125" spans="1:10" ht="12.75">
      <c r="A125" s="2">
        <v>123</v>
      </c>
      <c r="B125" s="3">
        <v>0.6906</v>
      </c>
      <c r="C125" s="3">
        <v>14.42</v>
      </c>
      <c r="D125" s="3">
        <v>-0.486</v>
      </c>
      <c r="E125" s="26">
        <v>4343</v>
      </c>
      <c r="G125" s="54">
        <v>94</v>
      </c>
      <c r="H125" s="7">
        <f>E144</f>
        <v>4521</v>
      </c>
      <c r="I125" s="55">
        <v>60</v>
      </c>
      <c r="J125" s="7">
        <f>E110</f>
        <v>3960</v>
      </c>
    </row>
    <row r="126" spans="1:10" ht="12.75">
      <c r="A126" s="2">
        <v>124</v>
      </c>
      <c r="B126" s="3">
        <v>0.685</v>
      </c>
      <c r="C126" s="3">
        <v>14.08</v>
      </c>
      <c r="D126" s="3">
        <v>-0.4735</v>
      </c>
      <c r="E126" s="26">
        <v>4343</v>
      </c>
      <c r="G126" s="54">
        <v>53</v>
      </c>
      <c r="H126" s="7">
        <f>E103</f>
        <v>3781</v>
      </c>
      <c r="I126" s="55">
        <v>97</v>
      </c>
      <c r="J126" s="7">
        <f>E147</f>
        <v>4572</v>
      </c>
    </row>
    <row r="127" spans="1:10" ht="12.75">
      <c r="A127" s="2">
        <v>125</v>
      </c>
      <c r="B127" s="3">
        <v>0.6694</v>
      </c>
      <c r="C127" s="3">
        <v>13.92</v>
      </c>
      <c r="D127" s="3">
        <v>-0.4988</v>
      </c>
      <c r="E127" s="26">
        <v>4343</v>
      </c>
      <c r="G127" s="54">
        <v>57</v>
      </c>
      <c r="H127" s="7">
        <f>E107</f>
        <v>3936</v>
      </c>
      <c r="I127" s="55">
        <v>9</v>
      </c>
      <c r="J127" s="7">
        <f>E59</f>
        <v>2908</v>
      </c>
    </row>
    <row r="128" spans="1:10" ht="12.75">
      <c r="A128" s="2">
        <v>126</v>
      </c>
      <c r="B128" s="3">
        <v>0.7113</v>
      </c>
      <c r="C128" s="3">
        <v>14.3</v>
      </c>
      <c r="D128" s="3">
        <v>-0.5358</v>
      </c>
      <c r="E128" s="26">
        <v>4343</v>
      </c>
      <c r="F128" s="57" t="s">
        <v>46</v>
      </c>
      <c r="G128" s="56">
        <v>12</v>
      </c>
      <c r="H128" s="7"/>
      <c r="I128" s="55">
        <v>34</v>
      </c>
      <c r="J128" s="7">
        <f>E84</f>
        <v>3561</v>
      </c>
    </row>
    <row r="129" spans="1:10" ht="12.75">
      <c r="A129" s="2">
        <v>127</v>
      </c>
      <c r="B129" s="3">
        <v>0.5595</v>
      </c>
      <c r="C129" s="3">
        <v>14.24</v>
      </c>
      <c r="D129" s="3">
        <v>-0.3901</v>
      </c>
      <c r="E129" s="26">
        <v>4420</v>
      </c>
      <c r="G129" s="56"/>
      <c r="H129" s="7"/>
      <c r="I129" s="55">
        <v>33</v>
      </c>
      <c r="J129" s="7">
        <f>E83</f>
        <v>3493</v>
      </c>
    </row>
    <row r="130" spans="1:10" ht="12.75">
      <c r="A130" s="2">
        <v>128</v>
      </c>
      <c r="B130" s="3">
        <v>0.6236</v>
      </c>
      <c r="C130" s="3">
        <v>14.21</v>
      </c>
      <c r="D130" s="3">
        <v>-0.424</v>
      </c>
      <c r="E130" s="26">
        <v>4420</v>
      </c>
      <c r="G130" s="7"/>
      <c r="H130" s="7"/>
      <c r="I130" s="55">
        <v>50</v>
      </c>
      <c r="J130" s="7">
        <f>E100</f>
        <v>3781</v>
      </c>
    </row>
    <row r="131" spans="1:10" ht="12.75">
      <c r="A131" s="2">
        <v>129</v>
      </c>
      <c r="B131" s="3">
        <v>0.6931</v>
      </c>
      <c r="C131" s="3">
        <v>14.24</v>
      </c>
      <c r="D131" s="3">
        <v>-0.4885</v>
      </c>
      <c r="E131" s="26">
        <v>4420</v>
      </c>
      <c r="G131" s="7"/>
      <c r="H131" s="7"/>
      <c r="I131" s="55">
        <v>50</v>
      </c>
      <c r="J131" s="7">
        <f>E100</f>
        <v>3781</v>
      </c>
    </row>
    <row r="132" spans="1:10" ht="12.75">
      <c r="A132" s="2">
        <v>130</v>
      </c>
      <c r="B132" s="3">
        <v>0.6752</v>
      </c>
      <c r="C132" s="3">
        <v>14.08</v>
      </c>
      <c r="D132" s="3">
        <v>-0.4882</v>
      </c>
      <c r="E132" s="26">
        <v>4420</v>
      </c>
      <c r="G132" s="7"/>
      <c r="H132" s="7"/>
      <c r="I132" s="50" t="s">
        <v>7</v>
      </c>
      <c r="J132" s="7">
        <v>16</v>
      </c>
    </row>
    <row r="133" spans="1:10" ht="12.75">
      <c r="A133" s="2">
        <v>131</v>
      </c>
      <c r="B133" s="3">
        <v>0.7136</v>
      </c>
      <c r="C133" s="3">
        <v>14.16</v>
      </c>
      <c r="D133" s="3">
        <v>-0.6443</v>
      </c>
      <c r="E133" s="26">
        <v>4420</v>
      </c>
      <c r="G133" s="30" t="s">
        <v>64</v>
      </c>
      <c r="H133" s="7">
        <f>AVERAGE(H116:H127)</f>
        <v>3753.5</v>
      </c>
      <c r="I133" s="7"/>
      <c r="J133" s="7">
        <f>AVERAGE(J116:J131)</f>
        <v>3704.9375</v>
      </c>
    </row>
    <row r="134" spans="1:10" ht="12.75">
      <c r="A134" s="2">
        <v>132</v>
      </c>
      <c r="B134" s="3">
        <v>0.6844</v>
      </c>
      <c r="C134" s="3">
        <v>14.28</v>
      </c>
      <c r="D134" s="3">
        <v>-0.4877</v>
      </c>
      <c r="E134" s="26">
        <v>4470</v>
      </c>
      <c r="G134" s="30" t="s">
        <v>55</v>
      </c>
      <c r="H134" s="7">
        <f>VAR(H116:H127)</f>
        <v>967266.4545454546</v>
      </c>
      <c r="I134" s="7"/>
      <c r="J134" s="7">
        <f>VAR(J116:J127)</f>
        <v>513594.8106060597</v>
      </c>
    </row>
    <row r="135" spans="1:8" ht="12.75">
      <c r="A135" s="2">
        <v>133</v>
      </c>
      <c r="B135" s="3">
        <v>0.6938</v>
      </c>
      <c r="C135" s="3">
        <v>14.23</v>
      </c>
      <c r="D135" s="3">
        <v>-0.4901</v>
      </c>
      <c r="E135" s="26">
        <v>4470</v>
      </c>
      <c r="G135" s="34" t="s">
        <v>65</v>
      </c>
      <c r="H135">
        <f>H134/J134</f>
        <v>1.883325988835531</v>
      </c>
    </row>
    <row r="136" spans="1:8" ht="12.75">
      <c r="A136" s="2">
        <v>134</v>
      </c>
      <c r="B136" s="3">
        <v>0.651</v>
      </c>
      <c r="C136" s="3">
        <v>14.02</v>
      </c>
      <c r="D136" s="3">
        <v>-0.4538</v>
      </c>
      <c r="E136" s="26">
        <v>4470</v>
      </c>
      <c r="G136" s="51" t="s">
        <v>66</v>
      </c>
      <c r="H136">
        <v>11</v>
      </c>
    </row>
    <row r="137" spans="1:8" ht="12.75">
      <c r="A137" s="2">
        <v>135</v>
      </c>
      <c r="B137" s="3">
        <v>0.724</v>
      </c>
      <c r="C137" s="3">
        <v>14.21</v>
      </c>
      <c r="D137" s="3">
        <v>-0.5573</v>
      </c>
      <c r="E137" s="26">
        <v>4470</v>
      </c>
      <c r="G137" s="51" t="s">
        <v>67</v>
      </c>
      <c r="H137">
        <v>15</v>
      </c>
    </row>
    <row r="138" spans="1:8" ht="12.75">
      <c r="A138" s="2">
        <v>136</v>
      </c>
      <c r="B138" s="3">
        <v>0.701</v>
      </c>
      <c r="C138" s="3">
        <v>14.13</v>
      </c>
      <c r="D138" s="3">
        <v>-0.5249</v>
      </c>
      <c r="E138" s="26">
        <v>4482</v>
      </c>
      <c r="G138" s="51" t="s">
        <v>68</v>
      </c>
      <c r="H138">
        <v>2.54</v>
      </c>
    </row>
    <row r="139" spans="1:9" ht="12.75">
      <c r="A139" s="2">
        <v>137</v>
      </c>
      <c r="B139" s="3">
        <v>0.69</v>
      </c>
      <c r="C139" s="3">
        <v>14.33</v>
      </c>
      <c r="D139" s="3">
        <v>-0.4706</v>
      </c>
      <c r="E139" s="26">
        <v>4482</v>
      </c>
      <c r="G139">
        <f>H135</f>
        <v>1.883325988835531</v>
      </c>
      <c r="H139" s="34" t="s">
        <v>69</v>
      </c>
      <c r="I139">
        <f>H138</f>
        <v>2.54</v>
      </c>
    </row>
    <row r="140" spans="1:7" ht="12.75">
      <c r="A140" s="2">
        <v>138</v>
      </c>
      <c r="B140" s="3">
        <v>0.6714</v>
      </c>
      <c r="C140" s="3">
        <v>14.27</v>
      </c>
      <c r="D140" s="3">
        <v>-0.5338</v>
      </c>
      <c r="E140" s="26">
        <v>4482</v>
      </c>
      <c r="G140" s="34" t="s">
        <v>70</v>
      </c>
    </row>
    <row r="141" spans="1:5" ht="12.75">
      <c r="A141" s="2">
        <v>139</v>
      </c>
      <c r="B141" s="3">
        <v>0.7024</v>
      </c>
      <c r="C141" s="3">
        <v>14.22</v>
      </c>
      <c r="D141" s="3">
        <v>-0.5162</v>
      </c>
      <c r="E141" s="26">
        <v>4482</v>
      </c>
    </row>
    <row r="142" spans="1:7" ht="12.75">
      <c r="A142" s="2">
        <v>140</v>
      </c>
      <c r="B142" s="3">
        <v>0.6109</v>
      </c>
      <c r="C142" s="3">
        <v>14.34</v>
      </c>
      <c r="D142" s="3">
        <v>-0.4145</v>
      </c>
      <c r="E142" s="26">
        <v>4521</v>
      </c>
      <c r="G142" s="34" t="s">
        <v>71</v>
      </c>
    </row>
    <row r="143" spans="1:13" ht="12.75">
      <c r="A143" s="2">
        <v>141</v>
      </c>
      <c r="B143" s="3">
        <v>0.6846</v>
      </c>
      <c r="C143" s="3">
        <v>14.2</v>
      </c>
      <c r="D143" s="3">
        <v>-0.4688</v>
      </c>
      <c r="E143" s="26">
        <v>4521</v>
      </c>
      <c r="G143" s="30" t="s">
        <v>53</v>
      </c>
      <c r="H143" s="7">
        <v>1</v>
      </c>
      <c r="I143" s="7">
        <v>2</v>
      </c>
      <c r="J143" s="7">
        <v>3</v>
      </c>
      <c r="K143" s="7">
        <v>4</v>
      </c>
      <c r="L143" s="7">
        <v>5</v>
      </c>
      <c r="M143" s="7">
        <v>6</v>
      </c>
    </row>
    <row r="144" spans="1:13" ht="12.75">
      <c r="A144" s="2">
        <v>142</v>
      </c>
      <c r="B144" s="3">
        <v>0.6633</v>
      </c>
      <c r="C144" s="3">
        <v>13.9</v>
      </c>
      <c r="D144" s="3">
        <v>-0.4924</v>
      </c>
      <c r="E144" s="26">
        <v>4521</v>
      </c>
      <c r="G144" s="7"/>
      <c r="H144" s="7">
        <f>E137</f>
        <v>4470</v>
      </c>
      <c r="I144" s="7">
        <f>E51</f>
        <v>2675</v>
      </c>
      <c r="J144" s="7">
        <f>E61</f>
        <v>3044</v>
      </c>
      <c r="K144" s="7">
        <f>E111</f>
        <v>3960</v>
      </c>
      <c r="L144" s="7">
        <f>E106</f>
        <v>3936</v>
      </c>
      <c r="M144" s="7">
        <f>E126</f>
        <v>4343</v>
      </c>
    </row>
    <row r="145" spans="1:13" ht="12.75">
      <c r="A145" s="2">
        <v>143</v>
      </c>
      <c r="B145" s="3">
        <v>0.7238</v>
      </c>
      <c r="C145" s="3">
        <v>14.25</v>
      </c>
      <c r="D145" s="3">
        <v>-0.5558</v>
      </c>
      <c r="E145" s="26">
        <v>4521</v>
      </c>
      <c r="G145" s="7"/>
      <c r="H145" s="7">
        <f>E48</f>
        <v>2597</v>
      </c>
      <c r="I145" s="7">
        <f>E48</f>
        <v>2597</v>
      </c>
      <c r="J145" s="7">
        <f>E133</f>
        <v>4420</v>
      </c>
      <c r="K145" s="7">
        <f>E109</f>
        <v>3960</v>
      </c>
      <c r="L145" s="7">
        <f>E98</f>
        <v>3676</v>
      </c>
      <c r="M145" s="7">
        <f>E131</f>
        <v>4420</v>
      </c>
    </row>
    <row r="146" spans="1:13" ht="12.75">
      <c r="A146" s="2">
        <v>144</v>
      </c>
      <c r="B146" s="3">
        <v>0.6571</v>
      </c>
      <c r="C146" s="3">
        <v>14.1</v>
      </c>
      <c r="D146" s="3">
        <v>-0.4905</v>
      </c>
      <c r="E146" s="26">
        <v>4535</v>
      </c>
      <c r="G146" s="7"/>
      <c r="H146" s="7">
        <f>E101</f>
        <v>3781</v>
      </c>
      <c r="I146" s="7">
        <f>E88</f>
        <v>3607</v>
      </c>
      <c r="J146" s="7">
        <f>E136</f>
        <v>4470</v>
      </c>
      <c r="K146" s="7">
        <f>E100</f>
        <v>3781</v>
      </c>
      <c r="L146" s="7">
        <f>E61</f>
        <v>3044</v>
      </c>
      <c r="M146" s="7">
        <f>E142</f>
        <v>4521</v>
      </c>
    </row>
    <row r="147" spans="1:13" ht="12.75">
      <c r="A147" s="2">
        <v>145</v>
      </c>
      <c r="B147" s="3">
        <v>0.5983</v>
      </c>
      <c r="C147" s="3">
        <v>14.34</v>
      </c>
      <c r="D147" s="3">
        <v>-0.4086</v>
      </c>
      <c r="E147" s="26">
        <v>4572</v>
      </c>
      <c r="G147" s="7"/>
      <c r="H147" s="7">
        <f>E103</f>
        <v>3781</v>
      </c>
      <c r="I147" s="7">
        <f>E100</f>
        <v>3781</v>
      </c>
      <c r="J147" s="7">
        <f>E116</f>
        <v>4131</v>
      </c>
      <c r="K147" s="7">
        <f>E91</f>
        <v>3641</v>
      </c>
      <c r="L147" s="7">
        <f>E141</f>
        <v>4482</v>
      </c>
      <c r="M147" s="7">
        <f>E108</f>
        <v>3936</v>
      </c>
    </row>
    <row r="148" spans="1:13" ht="12.75">
      <c r="A148" s="2">
        <v>146</v>
      </c>
      <c r="B148" s="3">
        <v>0.6356</v>
      </c>
      <c r="C148" s="3">
        <v>14.28</v>
      </c>
      <c r="D148" s="3">
        <v>-0.4479</v>
      </c>
      <c r="E148" s="26">
        <v>4677</v>
      </c>
      <c r="G148" s="30" t="s">
        <v>54</v>
      </c>
      <c r="H148" s="7">
        <f aca="true" t="shared" si="12" ref="H148:M148">AVERAGE(H144:H147)</f>
        <v>3657.25</v>
      </c>
      <c r="I148" s="7">
        <f t="shared" si="12"/>
        <v>3165</v>
      </c>
      <c r="J148" s="7">
        <f t="shared" si="12"/>
        <v>4016.25</v>
      </c>
      <c r="K148" s="7">
        <f t="shared" si="12"/>
        <v>3835.5</v>
      </c>
      <c r="L148" s="7">
        <f t="shared" si="12"/>
        <v>3784.5</v>
      </c>
      <c r="M148" s="7">
        <f t="shared" si="12"/>
        <v>4305</v>
      </c>
    </row>
    <row r="149" spans="1:13" ht="12.75">
      <c r="A149" s="2">
        <v>147</v>
      </c>
      <c r="B149" s="3">
        <v>0.6919</v>
      </c>
      <c r="C149" s="3">
        <v>14.25</v>
      </c>
      <c r="D149" s="3">
        <v>-0.4705</v>
      </c>
      <c r="E149" s="26">
        <v>4677</v>
      </c>
      <c r="G149" s="30" t="s">
        <v>55</v>
      </c>
      <c r="H149" s="7">
        <f aca="true" t="shared" si="13" ref="H149:M149">VAR(H144:H147)</f>
        <v>605106.9166666666</v>
      </c>
      <c r="I149" s="7">
        <f t="shared" si="13"/>
        <v>379181.3333333333</v>
      </c>
      <c r="J149" s="7">
        <f t="shared" si="13"/>
        <v>442446.9166666667</v>
      </c>
      <c r="K149" s="7">
        <f t="shared" si="13"/>
        <v>23933.666666666668</v>
      </c>
      <c r="L149" s="7">
        <f t="shared" si="13"/>
        <v>356523.6666666667</v>
      </c>
      <c r="M149" s="7">
        <f t="shared" si="13"/>
        <v>65828.66666666667</v>
      </c>
    </row>
    <row r="150" spans="1:8" ht="12.75">
      <c r="A150" s="2">
        <v>148</v>
      </c>
      <c r="B150" s="3">
        <v>0.6691</v>
      </c>
      <c r="C150" s="3">
        <v>14.16</v>
      </c>
      <c r="D150" s="3">
        <v>-0.5345</v>
      </c>
      <c r="E150" s="26">
        <v>4677</v>
      </c>
      <c r="G150" s="34" t="s">
        <v>66</v>
      </c>
      <c r="H150">
        <v>3</v>
      </c>
    </row>
    <row r="151" spans="1:8" ht="12.75">
      <c r="A151" s="2">
        <v>149</v>
      </c>
      <c r="B151" s="3">
        <v>0.7248</v>
      </c>
      <c r="C151" s="3">
        <v>14.36</v>
      </c>
      <c r="D151" s="3">
        <v>-0.5555</v>
      </c>
      <c r="E151" s="26">
        <v>4677</v>
      </c>
      <c r="G151" s="51" t="s">
        <v>67</v>
      </c>
      <c r="H151">
        <v>6</v>
      </c>
    </row>
    <row r="152" spans="1:8" ht="12.75">
      <c r="A152" s="2">
        <v>150</v>
      </c>
      <c r="B152" s="3">
        <v>0.6996</v>
      </c>
      <c r="C152" s="3">
        <v>14.3</v>
      </c>
      <c r="D152" s="3">
        <v>-0.501</v>
      </c>
      <c r="E152" s="26">
        <v>4717</v>
      </c>
      <c r="G152" s="51" t="s">
        <v>72</v>
      </c>
      <c r="H152">
        <f>MAX(H149:M149)/SUM(H149:M149)</f>
        <v>0.32306464413509467</v>
      </c>
    </row>
    <row r="153" spans="1:8" ht="12.75">
      <c r="A153" s="2">
        <v>151</v>
      </c>
      <c r="B153" s="3">
        <v>0.7004</v>
      </c>
      <c r="C153" s="3">
        <v>14.39</v>
      </c>
      <c r="D153" s="3">
        <v>-0.5375</v>
      </c>
      <c r="E153" s="26">
        <v>4717</v>
      </c>
      <c r="G153" s="51" t="s">
        <v>73</v>
      </c>
      <c r="H153">
        <v>0.5321</v>
      </c>
    </row>
    <row r="154" spans="1:5" ht="12.75">
      <c r="A154" s="2">
        <v>152</v>
      </c>
      <c r="B154" s="3">
        <v>0.6594</v>
      </c>
      <c r="C154" s="3">
        <v>14.31</v>
      </c>
      <c r="D154" s="3">
        <v>-0.5145</v>
      </c>
      <c r="E154" s="26">
        <v>4717</v>
      </c>
    </row>
    <row r="155" spans="1:9" ht="12.75">
      <c r="A155" s="2">
        <v>153</v>
      </c>
      <c r="B155" s="3">
        <v>0.7126</v>
      </c>
      <c r="C155" s="3">
        <v>14.24</v>
      </c>
      <c r="D155" s="3">
        <v>-0.549</v>
      </c>
      <c r="E155" s="27">
        <v>4717</v>
      </c>
      <c r="G155">
        <f>H152</f>
        <v>0.32306464413509467</v>
      </c>
      <c r="H155" s="34" t="s">
        <v>69</v>
      </c>
      <c r="I155">
        <f>H153</f>
        <v>0.5321</v>
      </c>
    </row>
    <row r="156" spans="1:5" ht="12.75">
      <c r="A156" s="2">
        <v>154</v>
      </c>
      <c r="B156" s="3">
        <v>0.6981</v>
      </c>
      <c r="C156" s="3">
        <v>14.19</v>
      </c>
      <c r="D156" s="3">
        <v>-0.4868</v>
      </c>
      <c r="E156" s="10">
        <v>4809</v>
      </c>
    </row>
    <row r="157" spans="1:7" ht="12.75">
      <c r="A157" s="2">
        <v>155</v>
      </c>
      <c r="B157" s="3">
        <v>0.6912</v>
      </c>
      <c r="C157" s="3">
        <v>14.24</v>
      </c>
      <c r="D157" s="3">
        <v>-0.5061</v>
      </c>
      <c r="E157" s="11">
        <v>4876</v>
      </c>
      <c r="G157" s="34" t="s">
        <v>74</v>
      </c>
    </row>
    <row r="158" spans="1:5" ht="12.75">
      <c r="A158" s="2">
        <v>156</v>
      </c>
      <c r="B158" s="3">
        <v>0.7047</v>
      </c>
      <c r="C158" s="3">
        <v>14.38</v>
      </c>
      <c r="D158" s="3">
        <v>-0.5293</v>
      </c>
      <c r="E158" s="11">
        <v>4876</v>
      </c>
    </row>
    <row r="159" spans="1:7" ht="12.75">
      <c r="A159" s="2">
        <v>157</v>
      </c>
      <c r="B159" s="3">
        <v>0.6757</v>
      </c>
      <c r="C159" s="3">
        <v>14.43</v>
      </c>
      <c r="D159" s="3">
        <v>-0.5225</v>
      </c>
      <c r="E159" s="11">
        <v>4876</v>
      </c>
      <c r="G159" s="34" t="s">
        <v>75</v>
      </c>
    </row>
    <row r="160" spans="1:5" ht="12.75">
      <c r="A160" s="2">
        <v>158</v>
      </c>
      <c r="B160" s="3">
        <v>0.7169</v>
      </c>
      <c r="C160" s="3">
        <v>14.24</v>
      </c>
      <c r="D160" s="3">
        <v>-0.5406</v>
      </c>
      <c r="E160" s="11">
        <v>4876</v>
      </c>
    </row>
    <row r="161" spans="1:9" ht="12.75">
      <c r="A161" s="2">
        <v>159</v>
      </c>
      <c r="B161" s="3">
        <v>0.6964</v>
      </c>
      <c r="C161" s="3">
        <v>14.33</v>
      </c>
      <c r="D161" s="3">
        <v>-0.4865</v>
      </c>
      <c r="E161" s="11">
        <v>4889</v>
      </c>
      <c r="G161" s="50" t="s">
        <v>40</v>
      </c>
      <c r="H161" s="50" t="s">
        <v>76</v>
      </c>
      <c r="I161" s="30" t="s">
        <v>77</v>
      </c>
    </row>
    <row r="162" spans="1:9" ht="12.75">
      <c r="A162" s="2">
        <v>160</v>
      </c>
      <c r="B162" s="3">
        <v>0.6097</v>
      </c>
      <c r="C162" s="3">
        <v>14.33</v>
      </c>
      <c r="D162" s="3">
        <v>-0.4112</v>
      </c>
      <c r="E162" s="11">
        <v>4903</v>
      </c>
      <c r="G162" s="43">
        <f>E34</f>
        <v>2176</v>
      </c>
      <c r="H162" s="7">
        <f>E69</f>
        <v>3172</v>
      </c>
      <c r="I162" s="7">
        <f>E35</f>
        <v>2212</v>
      </c>
    </row>
    <row r="163" spans="1:9" ht="12.75">
      <c r="A163" s="2">
        <v>161</v>
      </c>
      <c r="B163" s="3">
        <v>0.6876</v>
      </c>
      <c r="C163" s="3">
        <v>13.99</v>
      </c>
      <c r="D163" s="3">
        <v>-0.5028</v>
      </c>
      <c r="E163" s="11">
        <v>4943</v>
      </c>
      <c r="G163" s="43">
        <f>E24</f>
        <v>1925</v>
      </c>
      <c r="H163" s="7">
        <f>E91</f>
        <v>3641</v>
      </c>
      <c r="I163" s="7">
        <f>E22</f>
        <v>1925</v>
      </c>
    </row>
    <row r="164" spans="1:9" ht="12.75">
      <c r="A164" s="2">
        <v>162</v>
      </c>
      <c r="B164" s="3">
        <v>0.688</v>
      </c>
      <c r="C164" s="3">
        <v>14.3</v>
      </c>
      <c r="D164" s="3">
        <v>-0.4689</v>
      </c>
      <c r="E164" s="11">
        <v>4943</v>
      </c>
      <c r="G164" s="43">
        <f>E23</f>
        <v>1925</v>
      </c>
      <c r="H164" s="7">
        <f>E62</f>
        <v>3044</v>
      </c>
      <c r="I164" s="7">
        <f>E50</f>
        <v>2675</v>
      </c>
    </row>
    <row r="165" spans="1:9" ht="12.75">
      <c r="A165" s="2">
        <v>163</v>
      </c>
      <c r="B165" s="3">
        <v>0.6718</v>
      </c>
      <c r="C165" s="3">
        <v>13.97</v>
      </c>
      <c r="D165" s="3">
        <v>-0.4952</v>
      </c>
      <c r="E165" s="11">
        <v>4943</v>
      </c>
      <c r="G165" s="43">
        <f>E38</f>
        <v>2212</v>
      </c>
      <c r="H165" s="7">
        <f>E68</f>
        <v>3172</v>
      </c>
      <c r="I165" s="7">
        <f>E13</f>
        <v>1297</v>
      </c>
    </row>
    <row r="166" spans="1:9" ht="12.75">
      <c r="A166" s="2">
        <v>164</v>
      </c>
      <c r="B166" s="3">
        <v>0.7125</v>
      </c>
      <c r="C166" s="3">
        <v>14.25</v>
      </c>
      <c r="D166" s="3">
        <v>-0.5616</v>
      </c>
      <c r="E166" s="11">
        <v>4943</v>
      </c>
      <c r="G166" s="43">
        <f>E64</f>
        <v>3044</v>
      </c>
      <c r="H166" s="7">
        <f>E3</f>
        <v>699.1</v>
      </c>
      <c r="I166" s="7">
        <f>E36</f>
        <v>2212</v>
      </c>
    </row>
    <row r="167" spans="1:9" ht="12.75">
      <c r="A167" s="2">
        <v>165</v>
      </c>
      <c r="B167" s="3">
        <v>0.6924</v>
      </c>
      <c r="C167" s="3">
        <v>14.27</v>
      </c>
      <c r="D167" s="3">
        <v>-0.5139</v>
      </c>
      <c r="E167" s="11">
        <v>5174</v>
      </c>
      <c r="G167" s="43">
        <f>E36</f>
        <v>2212</v>
      </c>
      <c r="H167" s="7">
        <f>E66</f>
        <v>3172</v>
      </c>
      <c r="I167" s="7">
        <f>E91</f>
        <v>3641</v>
      </c>
    </row>
    <row r="168" spans="1:9" ht="12.75">
      <c r="A168" s="2">
        <v>166</v>
      </c>
      <c r="B168" s="3">
        <v>0.6982</v>
      </c>
      <c r="C168" s="3">
        <v>14.29</v>
      </c>
      <c r="D168" s="3">
        <v>-0.4725</v>
      </c>
      <c r="E168" s="11">
        <v>5174</v>
      </c>
      <c r="G168" s="43">
        <f>E35</f>
        <v>2212</v>
      </c>
      <c r="H168" s="7">
        <f>E25</f>
        <v>1958</v>
      </c>
      <c r="I168" s="7">
        <f>E58</f>
        <v>2908</v>
      </c>
    </row>
    <row r="169" spans="1:9" ht="12.75">
      <c r="A169" s="2">
        <v>167</v>
      </c>
      <c r="B169" s="3">
        <v>0.6729</v>
      </c>
      <c r="C169" s="3">
        <v>14.24</v>
      </c>
      <c r="D169" s="3">
        <v>-0.5321</v>
      </c>
      <c r="E169" s="11">
        <v>5174</v>
      </c>
      <c r="G169" s="43">
        <f>E68</f>
        <v>3172</v>
      </c>
      <c r="H169" s="7">
        <f>E22</f>
        <v>1925</v>
      </c>
      <c r="I169" s="7">
        <f>E45</f>
        <v>2424</v>
      </c>
    </row>
    <row r="170" spans="1:9" ht="12.75">
      <c r="A170" s="2">
        <v>168</v>
      </c>
      <c r="B170" s="3">
        <v>0.7281</v>
      </c>
      <c r="C170" s="3">
        <v>14.19</v>
      </c>
      <c r="D170" s="3">
        <v>-0.5719</v>
      </c>
      <c r="E170" s="12">
        <v>5174</v>
      </c>
      <c r="G170" s="43">
        <f>E90</f>
        <v>3607</v>
      </c>
      <c r="H170" s="7">
        <f>E91</f>
        <v>3641</v>
      </c>
      <c r="I170" s="7">
        <f>E43</f>
        <v>2424</v>
      </c>
    </row>
    <row r="171" spans="1:9" ht="12.75">
      <c r="A171" s="2">
        <v>169</v>
      </c>
      <c r="B171" s="3">
        <v>0.5984</v>
      </c>
      <c r="C171" s="3">
        <v>14.14</v>
      </c>
      <c r="D171" s="3">
        <v>-0.4108</v>
      </c>
      <c r="E171" s="31">
        <v>5497</v>
      </c>
      <c r="G171" s="7">
        <f>E35</f>
        <v>2212</v>
      </c>
      <c r="H171" s="7">
        <f>E48</f>
        <v>2597</v>
      </c>
      <c r="I171" s="7">
        <f>E36</f>
        <v>2212</v>
      </c>
    </row>
    <row r="172" spans="1:9" ht="12.75">
      <c r="A172" s="2">
        <v>170</v>
      </c>
      <c r="B172" s="3">
        <v>0.6003</v>
      </c>
      <c r="C172" s="3">
        <v>14.25</v>
      </c>
      <c r="D172" s="3">
        <v>-0.4065</v>
      </c>
      <c r="E172" s="32">
        <v>5682</v>
      </c>
      <c r="G172" s="7">
        <f>E22</f>
        <v>1925</v>
      </c>
      <c r="H172" s="7">
        <f>E36</f>
        <v>2212</v>
      </c>
      <c r="I172" s="7">
        <f>E46</f>
        <v>2424</v>
      </c>
    </row>
    <row r="173" spans="1:9" ht="12.75">
      <c r="A173" s="2">
        <v>171</v>
      </c>
      <c r="B173" s="3">
        <v>0.6872</v>
      </c>
      <c r="C173" s="3">
        <v>14.4</v>
      </c>
      <c r="D173" s="3">
        <v>-0.4782</v>
      </c>
      <c r="E173" s="32">
        <v>5755</v>
      </c>
      <c r="G173" s="7">
        <f>E50</f>
        <v>2675</v>
      </c>
      <c r="H173" s="7">
        <f>E93</f>
        <v>3641</v>
      </c>
      <c r="I173" s="7">
        <f>E46</f>
        <v>2424</v>
      </c>
    </row>
    <row r="174" spans="1:9" ht="12.75">
      <c r="A174" s="2">
        <v>172</v>
      </c>
      <c r="B174" s="3">
        <v>0.7006</v>
      </c>
      <c r="C174" s="3">
        <v>14.27</v>
      </c>
      <c r="D174" s="3">
        <v>-0.4927</v>
      </c>
      <c r="E174" s="32">
        <v>5755</v>
      </c>
      <c r="G174" s="7"/>
      <c r="H174" s="7">
        <f>E68</f>
        <v>3172</v>
      </c>
      <c r="I174" s="7">
        <f>E70</f>
        <v>3183</v>
      </c>
    </row>
    <row r="175" spans="1:9" ht="12.75">
      <c r="A175" s="2">
        <v>173</v>
      </c>
      <c r="B175" s="3">
        <v>0.6775</v>
      </c>
      <c r="C175" s="3">
        <v>13.98</v>
      </c>
      <c r="D175" s="3">
        <v>-0.5123</v>
      </c>
      <c r="E175" s="32">
        <v>5755</v>
      </c>
      <c r="G175" s="7"/>
      <c r="H175" s="7">
        <f>E72</f>
        <v>3205</v>
      </c>
      <c r="I175" s="7">
        <f>E32</f>
        <v>2176</v>
      </c>
    </row>
    <row r="176" spans="1:11" ht="12.75">
      <c r="A176" s="2">
        <v>174</v>
      </c>
      <c r="B176" s="3">
        <v>0.7176</v>
      </c>
      <c r="C176" s="3">
        <v>14.18</v>
      </c>
      <c r="D176" s="3">
        <v>-0.5548</v>
      </c>
      <c r="E176" s="33">
        <v>5755</v>
      </c>
      <c r="G176" s="7"/>
      <c r="H176" s="7">
        <f>E3</f>
        <v>699.1</v>
      </c>
      <c r="I176" s="7"/>
      <c r="J176" s="34" t="s">
        <v>7</v>
      </c>
      <c r="K176">
        <v>3</v>
      </c>
    </row>
    <row r="177" spans="1:9" ht="12.75">
      <c r="A177" s="2">
        <v>175</v>
      </c>
      <c r="B177" s="3">
        <v>0.6803</v>
      </c>
      <c r="C177" s="3">
        <v>14.32</v>
      </c>
      <c r="D177" s="3">
        <v>-0.4795</v>
      </c>
      <c r="E177" s="28">
        <v>6154</v>
      </c>
      <c r="G177" s="7"/>
      <c r="H177" s="7">
        <f>E76</f>
        <v>3248</v>
      </c>
      <c r="I177" s="7"/>
    </row>
    <row r="178" spans="1:9" ht="12.75">
      <c r="A178" s="2">
        <v>176</v>
      </c>
      <c r="B178" s="3">
        <v>0.6775</v>
      </c>
      <c r="C178" s="3">
        <v>14.07</v>
      </c>
      <c r="D178" s="3">
        <v>-0.4685</v>
      </c>
      <c r="E178" s="28">
        <v>6154</v>
      </c>
      <c r="F178" s="34" t="s">
        <v>46</v>
      </c>
      <c r="G178" s="59">
        <v>12</v>
      </c>
      <c r="H178">
        <v>16</v>
      </c>
      <c r="I178">
        <v>14</v>
      </c>
    </row>
    <row r="179" spans="1:9" ht="12.75">
      <c r="A179" s="2">
        <v>177</v>
      </c>
      <c r="B179" s="3">
        <v>0.6614</v>
      </c>
      <c r="C179" s="3">
        <v>14.08</v>
      </c>
      <c r="D179" s="3">
        <v>-0.4822</v>
      </c>
      <c r="E179" s="28">
        <v>6154</v>
      </c>
      <c r="F179" s="34" t="s">
        <v>57</v>
      </c>
      <c r="G179">
        <f>VAR(G162:G173)</f>
        <v>308276.0833333338</v>
      </c>
      <c r="H179">
        <f>VAR(H162:H173)</f>
        <v>802540.2644696981</v>
      </c>
      <c r="I179">
        <f>VAR(I162:I173)</f>
        <v>311299.96969697013</v>
      </c>
    </row>
    <row r="180" spans="1:9" ht="12.75">
      <c r="A180" s="2">
        <v>178</v>
      </c>
      <c r="B180" s="3">
        <v>0.7174</v>
      </c>
      <c r="C180" s="3">
        <v>14.29</v>
      </c>
      <c r="D180" s="3">
        <v>-0.5487</v>
      </c>
      <c r="E180" s="28">
        <v>6154</v>
      </c>
      <c r="F180" s="34" t="s">
        <v>78</v>
      </c>
      <c r="G180">
        <f>AVERAGE(G162:G173)</f>
        <v>2441.4166666666665</v>
      </c>
      <c r="H180">
        <f>AVERAGE(H162:H177)</f>
        <v>2699.8875</v>
      </c>
      <c r="I180">
        <f>AVERAGE(I162:I175)</f>
        <v>2438.3571428571427</v>
      </c>
    </row>
    <row r="181" spans="1:9" ht="12.75">
      <c r="A181" s="2">
        <v>179</v>
      </c>
      <c r="B181" s="3">
        <v>0.6964</v>
      </c>
      <c r="C181" s="3">
        <v>14.25</v>
      </c>
      <c r="D181" s="3">
        <v>-0.5105</v>
      </c>
      <c r="E181" s="28">
        <v>6350</v>
      </c>
      <c r="F181" s="51" t="s">
        <v>79</v>
      </c>
      <c r="G181" s="59">
        <v>11</v>
      </c>
      <c r="H181">
        <v>15</v>
      </c>
      <c r="I181">
        <v>13</v>
      </c>
    </row>
    <row r="182" spans="1:5" ht="12.75">
      <c r="A182" s="2">
        <v>180</v>
      </c>
      <c r="B182" s="3">
        <v>0.694</v>
      </c>
      <c r="C182" s="3">
        <v>14.21</v>
      </c>
      <c r="D182" s="3">
        <v>-0.4768</v>
      </c>
      <c r="E182" s="28">
        <v>6535</v>
      </c>
    </row>
    <row r="183" spans="1:11" ht="12.75">
      <c r="A183" s="2">
        <v>181</v>
      </c>
      <c r="B183" s="3">
        <v>0.7174</v>
      </c>
      <c r="C183" s="3">
        <v>14.18</v>
      </c>
      <c r="D183" s="3">
        <v>-0.5643</v>
      </c>
      <c r="E183" s="28">
        <v>6535</v>
      </c>
      <c r="G183" s="34" t="s">
        <v>6</v>
      </c>
      <c r="H183">
        <f>1+(1/(3*(K176-1)))*((1/G181+1/H181+1/I181)-1/G185)</f>
        <v>1.0348096348096347</v>
      </c>
      <c r="J183" s="34" t="s">
        <v>56</v>
      </c>
      <c r="K183">
        <f>(1/G185)*(G181*G179+H181*H179+I181*I179)</f>
        <v>499385.6535839168</v>
      </c>
    </row>
    <row r="184" spans="1:5" ht="12.75">
      <c r="A184" s="2">
        <v>182</v>
      </c>
      <c r="B184" s="3">
        <v>0.6752</v>
      </c>
      <c r="C184" s="3">
        <v>14.08</v>
      </c>
      <c r="D184" s="3">
        <v>-0.5615</v>
      </c>
      <c r="E184" s="29">
        <v>6739</v>
      </c>
    </row>
    <row r="185" spans="1:7" ht="12.75">
      <c r="A185" s="2">
        <v>183</v>
      </c>
      <c r="B185" s="5"/>
      <c r="C185" s="3"/>
      <c r="D185" s="3"/>
      <c r="E185" s="2"/>
      <c r="F185" s="34" t="s">
        <v>80</v>
      </c>
      <c r="G185">
        <f>SUM(G181:I181)</f>
        <v>39</v>
      </c>
    </row>
    <row r="186" spans="1:7" ht="12.75">
      <c r="A186" s="2">
        <v>184</v>
      </c>
      <c r="B186" s="2"/>
      <c r="C186" s="3"/>
      <c r="D186" s="3"/>
      <c r="E186" s="2"/>
      <c r="F186" s="34" t="s">
        <v>58</v>
      </c>
      <c r="G186">
        <f>(1/H183)*((G185*LN(K183)-(G181*LN(G179)+H181*LN(H179)+I181*LN(I179))))</f>
        <v>4.188444656423304</v>
      </c>
    </row>
    <row r="187" spans="1:7" ht="12.75">
      <c r="A187" s="2">
        <v>185</v>
      </c>
      <c r="B187" s="2"/>
      <c r="C187" s="3"/>
      <c r="D187" s="3"/>
      <c r="E187" s="2"/>
      <c r="F187" s="34" t="s">
        <v>81</v>
      </c>
      <c r="G187">
        <v>5.99</v>
      </c>
    </row>
    <row r="188" spans="1:5" ht="12.75">
      <c r="A188" s="2">
        <v>186</v>
      </c>
      <c r="B188" s="2"/>
      <c r="C188" s="3"/>
      <c r="D188" s="3"/>
      <c r="E188" s="2"/>
    </row>
    <row r="189" spans="1:9" ht="12.75">
      <c r="A189" s="2">
        <v>187</v>
      </c>
      <c r="B189" s="2"/>
      <c r="C189" s="3"/>
      <c r="D189" s="3"/>
      <c r="E189" s="2"/>
      <c r="G189">
        <f>G186</f>
        <v>4.188444656423304</v>
      </c>
      <c r="H189" s="34" t="s">
        <v>69</v>
      </c>
      <c r="I189">
        <f>G187</f>
        <v>5.99</v>
      </c>
    </row>
    <row r="190" spans="1:7" ht="12.75">
      <c r="A190" s="2">
        <v>188</v>
      </c>
      <c r="B190" s="2"/>
      <c r="C190" s="3"/>
      <c r="D190" s="3"/>
      <c r="E190" s="2"/>
      <c r="G190" s="34" t="s">
        <v>82</v>
      </c>
    </row>
    <row r="191" spans="1:5" ht="12.75">
      <c r="A191" s="2">
        <v>189</v>
      </c>
      <c r="B191" s="2"/>
      <c r="C191" s="3"/>
      <c r="D191" s="3"/>
      <c r="E191" s="2"/>
    </row>
    <row r="192" spans="1:5" ht="12.75">
      <c r="A192" s="2">
        <v>190</v>
      </c>
      <c r="B192" s="2"/>
      <c r="C192" s="3"/>
      <c r="D192" s="3"/>
      <c r="E192" s="2"/>
    </row>
    <row r="193" spans="1:5" ht="12.75">
      <c r="A193" s="2"/>
      <c r="B193" s="2"/>
      <c r="C193" s="3"/>
      <c r="D193" s="3"/>
      <c r="E193" s="2"/>
    </row>
    <row r="194" spans="1:5" ht="12.75">
      <c r="A194" s="2"/>
      <c r="B194" s="2"/>
      <c r="C194" s="3"/>
      <c r="D194" s="3"/>
      <c r="E194" s="2"/>
    </row>
    <row r="195" spans="1:5" ht="12.75">
      <c r="A195" s="2"/>
      <c r="B195" s="2"/>
      <c r="C195" s="3"/>
      <c r="D195" s="3"/>
      <c r="E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</sheetData>
  <sheetProtection/>
  <mergeCells count="6">
    <mergeCell ref="U16:U17"/>
    <mergeCell ref="U7:U8"/>
    <mergeCell ref="V7:V8"/>
    <mergeCell ref="V16:V17"/>
    <mergeCell ref="W7:W8"/>
    <mergeCell ref="W16:W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fox_pro</dc:creator>
  <cp:keywords/>
  <dc:description/>
  <cp:lastModifiedBy>student</cp:lastModifiedBy>
  <dcterms:created xsi:type="dcterms:W3CDTF">2006-09-07T17:26:02Z</dcterms:created>
  <dcterms:modified xsi:type="dcterms:W3CDTF">2012-01-11T14:56:38Z</dcterms:modified>
  <cp:category/>
  <cp:version/>
  <cp:contentType/>
  <cp:contentStatus/>
</cp:coreProperties>
</file>